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2020\DOSAR SEDINTA 2020\DOSAR SEDINTA DE INDATA IUNIE\pct.3 - proiect Victor Babes\"/>
    </mc:Choice>
  </mc:AlternateContent>
  <bookViews>
    <workbookView xWindow="0" yWindow="0" windowWidth="28800" windowHeight="12300"/>
  </bookViews>
  <sheets>
    <sheet name="10.000.000 EURO" sheetId="6" r:id="rId1"/>
  </sheets>
  <definedNames>
    <definedName name="_xlnm.Print_Area" localSheetId="0">'10.000.000 EURO'!$A$1:$T$98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6" l="1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F90" i="6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K35" i="6" s="1"/>
  <c r="I36" i="6"/>
  <c r="J36" i="6" s="1"/>
  <c r="K36" i="6" s="1"/>
  <c r="I37" i="6"/>
  <c r="J37" i="6" s="1"/>
  <c r="K37" i="6" s="1"/>
  <c r="I38" i="6"/>
  <c r="J38" i="6" s="1"/>
  <c r="K38" i="6" s="1"/>
  <c r="I39" i="6"/>
  <c r="J39" i="6" s="1"/>
  <c r="K39" i="6" s="1"/>
  <c r="I40" i="6"/>
  <c r="J40" i="6" s="1"/>
  <c r="K40" i="6" s="1"/>
  <c r="I41" i="6"/>
  <c r="J41" i="6" s="1"/>
  <c r="K41" i="6" s="1"/>
  <c r="I42" i="6"/>
  <c r="J42" i="6" s="1"/>
  <c r="K42" i="6" s="1"/>
  <c r="I43" i="6"/>
  <c r="J43" i="6" s="1"/>
  <c r="K43" i="6" s="1"/>
  <c r="I44" i="6"/>
  <c r="J44" i="6" s="1"/>
  <c r="K44" i="6" s="1"/>
  <c r="I45" i="6"/>
  <c r="J45" i="6" s="1"/>
  <c r="K45" i="6" s="1"/>
  <c r="I46" i="6"/>
  <c r="J46" i="6" s="1"/>
  <c r="K46" i="6" s="1"/>
  <c r="I47" i="6"/>
  <c r="J47" i="6" s="1"/>
  <c r="K47" i="6" s="1"/>
  <c r="I48" i="6"/>
  <c r="J48" i="6" s="1"/>
  <c r="K48" i="6" s="1"/>
  <c r="I49" i="6"/>
  <c r="J49" i="6" s="1"/>
  <c r="K49" i="6" s="1"/>
  <c r="I50" i="6"/>
  <c r="J50" i="6" s="1"/>
  <c r="K50" i="6" s="1"/>
  <c r="I51" i="6"/>
  <c r="J51" i="6" s="1"/>
  <c r="K51" i="6" s="1"/>
  <c r="I52" i="6"/>
  <c r="J52" i="6" s="1"/>
  <c r="K52" i="6" s="1"/>
  <c r="I53" i="6"/>
  <c r="J53" i="6" s="1"/>
  <c r="K53" i="6" s="1"/>
  <c r="I54" i="6"/>
  <c r="J54" i="6" s="1"/>
  <c r="K54" i="6" s="1"/>
  <c r="I55" i="6"/>
  <c r="J55" i="6" s="1"/>
  <c r="K55" i="6" s="1"/>
  <c r="I56" i="6"/>
  <c r="J56" i="6" s="1"/>
  <c r="K56" i="6" s="1"/>
  <c r="I57" i="6"/>
  <c r="J57" i="6" s="1"/>
  <c r="K57" i="6" s="1"/>
  <c r="I58" i="6"/>
  <c r="J58" i="6" s="1"/>
  <c r="K58" i="6" s="1"/>
  <c r="I59" i="6"/>
  <c r="J59" i="6" s="1"/>
  <c r="K59" i="6" s="1"/>
  <c r="I60" i="6"/>
  <c r="J60" i="6" s="1"/>
  <c r="K60" i="6" s="1"/>
  <c r="I61" i="6"/>
  <c r="J61" i="6" s="1"/>
  <c r="K61" i="6" s="1"/>
  <c r="I62" i="6"/>
  <c r="J62" i="6" s="1"/>
  <c r="K62" i="6" s="1"/>
  <c r="I63" i="6"/>
  <c r="J63" i="6" s="1"/>
  <c r="K63" i="6" s="1"/>
  <c r="I64" i="6"/>
  <c r="J64" i="6" s="1"/>
  <c r="K64" i="6" s="1"/>
  <c r="I65" i="6"/>
  <c r="J65" i="6" s="1"/>
  <c r="K65" i="6" s="1"/>
  <c r="I66" i="6"/>
  <c r="J66" i="6" s="1"/>
  <c r="K66" i="6" s="1"/>
  <c r="I67" i="6"/>
  <c r="J67" i="6" s="1"/>
  <c r="K67" i="6" s="1"/>
  <c r="I68" i="6"/>
  <c r="J68" i="6" s="1"/>
  <c r="K68" i="6" s="1"/>
  <c r="I69" i="6"/>
  <c r="J69" i="6" s="1"/>
  <c r="K69" i="6" s="1"/>
  <c r="I70" i="6"/>
  <c r="J70" i="6" s="1"/>
  <c r="K70" i="6" s="1"/>
  <c r="I71" i="6"/>
  <c r="J71" i="6" s="1"/>
  <c r="K71" i="6" s="1"/>
  <c r="I72" i="6"/>
  <c r="J72" i="6" s="1"/>
  <c r="K72" i="6" s="1"/>
  <c r="I73" i="6"/>
  <c r="J73" i="6" s="1"/>
  <c r="K73" i="6" s="1"/>
  <c r="I74" i="6"/>
  <c r="J74" i="6" s="1"/>
  <c r="K74" i="6" s="1"/>
  <c r="I75" i="6"/>
  <c r="J75" i="6" s="1"/>
  <c r="K75" i="6" s="1"/>
  <c r="I76" i="6"/>
  <c r="J76" i="6" s="1"/>
  <c r="K76" i="6" s="1"/>
  <c r="I77" i="6"/>
  <c r="J77" i="6" s="1"/>
  <c r="K77" i="6" s="1"/>
  <c r="I78" i="6"/>
  <c r="J78" i="6" s="1"/>
  <c r="K78" i="6" s="1"/>
  <c r="I79" i="6"/>
  <c r="J79" i="6" s="1"/>
  <c r="K79" i="6" s="1"/>
  <c r="I80" i="6"/>
  <c r="J80" i="6" s="1"/>
  <c r="K80" i="6" s="1"/>
  <c r="I81" i="6"/>
  <c r="J81" i="6" s="1"/>
  <c r="K81" i="6" s="1"/>
  <c r="I82" i="6"/>
  <c r="J82" i="6" s="1"/>
  <c r="K82" i="6" s="1"/>
  <c r="I83" i="6"/>
  <c r="J83" i="6" s="1"/>
  <c r="K83" i="6" s="1"/>
  <c r="I84" i="6"/>
  <c r="J84" i="6" s="1"/>
  <c r="K84" i="6" s="1"/>
  <c r="I85" i="6"/>
  <c r="J85" i="6" s="1"/>
  <c r="K85" i="6" s="1"/>
  <c r="I86" i="6"/>
  <c r="J86" i="6" s="1"/>
  <c r="K86" i="6" s="1"/>
  <c r="I87" i="6"/>
  <c r="J87" i="6" s="1"/>
  <c r="K87" i="6" s="1"/>
  <c r="I88" i="6"/>
  <c r="J88" i="6" s="1"/>
  <c r="K88" i="6" s="1"/>
  <c r="I89" i="6"/>
  <c r="J89" i="6" s="1"/>
  <c r="K89" i="6" s="1"/>
  <c r="I20" i="6"/>
  <c r="J20" i="6" s="1"/>
  <c r="M64" i="6" l="1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S34" i="6" l="1"/>
  <c r="P34" i="6"/>
  <c r="S33" i="6"/>
  <c r="P33" i="6"/>
  <c r="S32" i="6"/>
  <c r="P32" i="6"/>
  <c r="S31" i="6"/>
  <c r="P31" i="6"/>
  <c r="P30" i="6"/>
  <c r="D30" i="6" s="1"/>
  <c r="E30" i="6" s="1"/>
  <c r="P29" i="6"/>
  <c r="D29" i="6" s="1"/>
  <c r="E29" i="6" s="1"/>
  <c r="P28" i="6"/>
  <c r="D28" i="6" s="1"/>
  <c r="E28" i="6" s="1"/>
  <c r="S27" i="6"/>
  <c r="P27" i="6"/>
  <c r="S26" i="6"/>
  <c r="P26" i="6"/>
  <c r="S25" i="6"/>
  <c r="P25" i="6"/>
  <c r="S24" i="6"/>
  <c r="P24" i="6"/>
  <c r="D24" i="6" s="1"/>
  <c r="E24" i="6" s="1"/>
  <c r="S23" i="6"/>
  <c r="P23" i="6"/>
  <c r="D23" i="6" s="1"/>
  <c r="E23" i="6" s="1"/>
  <c r="S22" i="6"/>
  <c r="P22" i="6"/>
  <c r="D22" i="6" s="1"/>
  <c r="E22" i="6" s="1"/>
  <c r="S21" i="6"/>
  <c r="P21" i="6"/>
  <c r="D21" i="6" s="1"/>
  <c r="E21" i="6" s="1"/>
  <c r="S20" i="6"/>
  <c r="P20" i="6"/>
  <c r="D20" i="6" s="1"/>
  <c r="E20" i="6" s="1"/>
  <c r="M29" i="6" l="1"/>
  <c r="K29" i="6"/>
  <c r="G29" i="6"/>
  <c r="D33" i="6"/>
  <c r="E33" i="6" s="1"/>
  <c r="M23" i="6"/>
  <c r="G23" i="6"/>
  <c r="K23" i="6"/>
  <c r="M24" i="6"/>
  <c r="G24" i="6"/>
  <c r="K24" i="6"/>
  <c r="M20" i="6"/>
  <c r="G20" i="6"/>
  <c r="K20" i="6"/>
  <c r="M30" i="6"/>
  <c r="G30" i="6"/>
  <c r="K30" i="6"/>
  <c r="M21" i="6"/>
  <c r="G21" i="6"/>
  <c r="K21" i="6"/>
  <c r="M22" i="6"/>
  <c r="G22" i="6"/>
  <c r="K22" i="6"/>
  <c r="M28" i="6"/>
  <c r="G28" i="6"/>
  <c r="K28" i="6"/>
  <c r="D31" i="6"/>
  <c r="E31" i="6" s="1"/>
  <c r="D34" i="6"/>
  <c r="D26" i="6"/>
  <c r="E26" i="6" s="1"/>
  <c r="D27" i="6"/>
  <c r="E27" i="6" s="1"/>
  <c r="D25" i="6"/>
  <c r="E25" i="6" s="1"/>
  <c r="D32" i="6"/>
  <c r="E32" i="6" s="1"/>
  <c r="M25" i="6" l="1"/>
  <c r="G25" i="6"/>
  <c r="K25" i="6"/>
  <c r="M26" i="6"/>
  <c r="G26" i="6"/>
  <c r="K26" i="6"/>
  <c r="M31" i="6"/>
  <c r="G31" i="6"/>
  <c r="K31" i="6"/>
  <c r="M27" i="6"/>
  <c r="G27" i="6"/>
  <c r="K27" i="6"/>
  <c r="M33" i="6"/>
  <c r="G33" i="6"/>
  <c r="K33" i="6"/>
  <c r="M32" i="6"/>
  <c r="G32" i="6"/>
  <c r="K32" i="6"/>
  <c r="E34" i="6"/>
  <c r="M34" i="6" l="1"/>
  <c r="M90" i="6" s="1"/>
  <c r="G34" i="6"/>
  <c r="G90" i="6" s="1"/>
  <c r="K34" i="6"/>
  <c r="K90" i="6" s="1"/>
</calcChain>
</file>

<file path=xl/sharedStrings.xml><?xml version="1.0" encoding="utf-8"?>
<sst xmlns="http://schemas.openxmlformats.org/spreadsheetml/2006/main" count="228" uniqueCount="125">
  <si>
    <t>UM</t>
  </si>
  <si>
    <t>buc</t>
  </si>
  <si>
    <t>Ochelari cu ventilatie indirecta</t>
  </si>
  <si>
    <t>Halate unica folosinta</t>
  </si>
  <si>
    <t>camasi de noapte unica folosinta</t>
  </si>
  <si>
    <t>set</t>
  </si>
  <si>
    <t>pijamale unica folosinta - adulti</t>
  </si>
  <si>
    <t>Lenjerii pat - unica folosinta</t>
  </si>
  <si>
    <t>Halate chirurgicale unica folosinta</t>
  </si>
  <si>
    <t>Viziere unica folosinta</t>
  </si>
  <si>
    <t>Botosei unica folosinta</t>
  </si>
  <si>
    <t>Capeline unica folosinta</t>
  </si>
  <si>
    <t>Manusi unica folosinta</t>
  </si>
  <si>
    <t>Masca unica folosinta cu 3 pliuri</t>
  </si>
  <si>
    <t>Masca FFP3 cu supapa unica folosinta</t>
  </si>
  <si>
    <t>Masca FFP2 cu supapa unica folosinta</t>
  </si>
  <si>
    <t>Combinezon de protectie categoria III unica folosinta</t>
  </si>
  <si>
    <t>High Flow Ventilation</t>
  </si>
  <si>
    <t>Ecograf portabil</t>
  </si>
  <si>
    <t>Videolaringoscop</t>
  </si>
  <si>
    <t>Saltele antiescara</t>
  </si>
  <si>
    <t>Brancarda transport</t>
  </si>
  <si>
    <t>Echipament dezinfectie cu ultraviolete</t>
  </si>
  <si>
    <t>Aparat Radiologie mobil</t>
  </si>
  <si>
    <t>Pat terapie</t>
  </si>
  <si>
    <t>Ventilatoare</t>
  </si>
  <si>
    <t>Monitoare</t>
  </si>
  <si>
    <t>Injectomate</t>
  </si>
  <si>
    <t>Infuzomate</t>
  </si>
  <si>
    <t>Ventilator Transport Urgente</t>
  </si>
  <si>
    <t>Defibrilator</t>
  </si>
  <si>
    <t>Dispozitiv de dezinfectie prin nebulizare</t>
  </si>
  <si>
    <t>Tunel ermetic pentru dezinfectie prin nebuluizare</t>
  </si>
  <si>
    <t>Statie producere oxigen pentru pacienti intubati</t>
  </si>
  <si>
    <t>Pat spital Bariatric</t>
  </si>
  <si>
    <t>Targa Bariatrica</t>
  </si>
  <si>
    <t>Robot pentru dezinfectie cu lumina ultravioleta (pulsatorie)</t>
  </si>
  <si>
    <t>Congelator stocare probe laborator</t>
  </si>
  <si>
    <t>Frigider stocare probe laborator</t>
  </si>
  <si>
    <t>echipament sterilizare aer cu UVC si ventilator (lampi UVC)</t>
  </si>
  <si>
    <t>Camera frigorifica mortuara</t>
  </si>
  <si>
    <t>Dezinfectanti suprafete clorigen</t>
  </si>
  <si>
    <t>kg</t>
  </si>
  <si>
    <t>litru</t>
  </si>
  <si>
    <t>dezinfectant pentru microaeroflora</t>
  </si>
  <si>
    <t>kituri PCR pentru extractie, amplificare  si detectie ARN</t>
  </si>
  <si>
    <t>determinare</t>
  </si>
  <si>
    <t>barbotoare unica folosinta</t>
  </si>
  <si>
    <t>Dezinfectant suprafete nivel inalt</t>
  </si>
  <si>
    <t>flacon 500 ml</t>
  </si>
  <si>
    <t>Dezinfectant aparatura si suprafete cu pulverizator</t>
  </si>
  <si>
    <t>sistem</t>
  </si>
  <si>
    <t xml:space="preserve">kituri de recoltare COVID </t>
  </si>
  <si>
    <t>Containere modulare de logistica medicala (triere si gazduire temporara)</t>
  </si>
  <si>
    <t>Camera mobila cu termoviziune (complet radiometrica)</t>
  </si>
  <si>
    <t>Camera fixa cu termoviziune, monitorizare personal si pacienti (complet radiometrica)</t>
  </si>
  <si>
    <t>Manusi lungi (cu manseta tip nitratex) unica folosinta</t>
  </si>
  <si>
    <t>Ecograf stationar multidisciplinar</t>
  </si>
  <si>
    <t>Sapun lichid antibacterian</t>
  </si>
  <si>
    <t>Dozator dezinfectant/sapun</t>
  </si>
  <si>
    <t>Stocator oxigen medicinal lichid</t>
  </si>
  <si>
    <t>Centrifuga</t>
  </si>
  <si>
    <t>Hota Laborator</t>
  </si>
  <si>
    <t>Echipament determinare Gaze in sange (test cu test)</t>
  </si>
  <si>
    <t>Aparat Laborator/TI Markeri Cardiaci</t>
  </si>
  <si>
    <t>Aparat Radiologie fix containerizat</t>
  </si>
  <si>
    <t>Computer Tomograf containerizat</t>
  </si>
  <si>
    <t>dezinfectant pentru dezinfectii in prezenta umana(pacienti de terapie si COVID)</t>
  </si>
  <si>
    <t>Autoclav 22-30 litri</t>
  </si>
  <si>
    <t>Autoclav 150-180 litri</t>
  </si>
  <si>
    <t>Nr salariati si pacienti /pat/zi</t>
  </si>
  <si>
    <t>Nr pacienti /pat/zi</t>
  </si>
  <si>
    <t>Nr pacienti izolati in TI/imobilizati /pat/zi</t>
  </si>
  <si>
    <t>Echipament necesar/sectie/etaj/ compartimente</t>
  </si>
  <si>
    <t>Echipament necesar/compartiment TI/etaj II desemnat pentru sustinerea extinderii necesarului de paturi de TI</t>
  </si>
  <si>
    <t>Echipament pentru Laborator si zona izolata din TI</t>
  </si>
  <si>
    <t>Echipament pentru sectii si zona izolata din TI</t>
  </si>
  <si>
    <t>Nr paturi TI</t>
  </si>
  <si>
    <t>Nr pacienti/pat</t>
  </si>
  <si>
    <t>Nr pacienti/pat/ sectii/pavilioane</t>
  </si>
  <si>
    <t>Nr sectii/ compartimente primiri urgente</t>
  </si>
  <si>
    <t>Nr compartimente/ sectii in care pot fi amplasate</t>
  </si>
  <si>
    <t>Nr saloane si cabinete, holuri, incaperi cu trafic de persoane/ pacienti</t>
  </si>
  <si>
    <t>utilizate pentru pacienti supraponderali</t>
  </si>
  <si>
    <t>Marirea capacitatii de testare a populatiei din regiune (peste 2000 testari/zi)</t>
  </si>
  <si>
    <t>indicatori de morbiditate in cazul unitatilor cu TI</t>
  </si>
  <si>
    <t>Nr pacienti /pat/suprafete orizontale si verticale de dezinfectat/zi</t>
  </si>
  <si>
    <t>Nr salariati /pat/dezinfectat utilizat/zi</t>
  </si>
  <si>
    <t>Nr pacienti /pat/volum/suprafete orizontale si verticale de dezinfectat/zi</t>
  </si>
  <si>
    <t>Nr pacienti /pat TI/volum/suprafete orizontale si verticale de dezinfectat/zi</t>
  </si>
  <si>
    <t>Nr pacienti /suprafete orizontale si verticale de dezinfectat/zi</t>
  </si>
  <si>
    <t>Nr pacienti/pat/pat TI</t>
  </si>
  <si>
    <t>5 locatii de acces in institutie</t>
  </si>
  <si>
    <t>Birouri de internari si servicii medicale solicitate in zona comunitara</t>
  </si>
  <si>
    <t>marirea capacitatii de triere, recoltare in caz de necesitate</t>
  </si>
  <si>
    <t>Nr salariati/pat/sapun utilizat/zi</t>
  </si>
  <si>
    <t xml:space="preserve">Nr grupuri sanitare, chiuvete de salon, Sali tratament, holuri de acces, cabinete, </t>
  </si>
  <si>
    <t>Nr pavilioane care au pacienti in izolare si pentru care sunt necesare determinari ale gazelor in sange</t>
  </si>
  <si>
    <t xml:space="preserve"> 5 cabinete cu instrumentar</t>
  </si>
  <si>
    <t>Marirea capacitatii de testare a populatiei din regiune (peste 2000 testari/zi), 3 laboratoare</t>
  </si>
  <si>
    <t>nr pacienti estimati anual respectiv peste 10000 expuneri</t>
  </si>
  <si>
    <t>nr pacienti estimati annual peste 2000 expuneri</t>
  </si>
  <si>
    <t xml:space="preserve">Sistem PCR pentru detectie </t>
  </si>
  <si>
    <t>Sistem de filtrare a aerului pentru ATI</t>
  </si>
  <si>
    <t>flacon(0.5L)</t>
  </si>
  <si>
    <t>Dispozitiv dezinfectie cu abur si dezinfectat pentru suprafete greu accesibile si in prezenta umana</t>
  </si>
  <si>
    <t xml:space="preserve">Sistem automat de extractie acizi nucleici </t>
  </si>
  <si>
    <t>Sistem digital monitorizare/ comunicare pacienti izolati (telemedicina)</t>
  </si>
  <si>
    <t>dezinfectanti/ antiseptice pt maini tip gel</t>
  </si>
  <si>
    <t>Targa simpla</t>
  </si>
  <si>
    <t>Linie de biologie moleculara complet automata (deja achizitionata)</t>
  </si>
  <si>
    <t>Denumire indicator</t>
  </si>
  <si>
    <t>VALOARE</t>
  </si>
  <si>
    <t>2S136 Valoarea echipamentelor de protectie personala achizitionate</t>
  </si>
  <si>
    <t>euro</t>
  </si>
  <si>
    <t>2S137 Valoarea echipamentelor medicale achizitionate</t>
  </si>
  <si>
    <t>Entități publice dotate / sprijinite pentru gestionarea crizei sanitare cauzate de SARS-CoV-2</t>
  </si>
  <si>
    <t>nr</t>
  </si>
  <si>
    <t>Electrocardiograf (EKG)</t>
  </si>
  <si>
    <r>
      <t xml:space="preserve">ANEXA INDICATORI PROIECT </t>
    </r>
    <r>
      <rPr>
        <b/>
        <sz val="8"/>
        <color theme="1"/>
        <rFont val="Times New Roman"/>
        <family val="1"/>
        <charset val="238"/>
      </rPr>
      <t>CO</t>
    </r>
    <r>
      <rPr>
        <sz val="8"/>
        <color theme="1"/>
        <rFont val="Times New Roman"/>
        <family val="1"/>
      </rPr>
      <t xml:space="preserve">mbaterea </t>
    </r>
    <r>
      <rPr>
        <b/>
        <sz val="8"/>
        <color theme="1"/>
        <rFont val="Times New Roman"/>
        <family val="1"/>
        <charset val="238"/>
      </rPr>
      <t>VI</t>
    </r>
    <r>
      <rPr>
        <sz val="8"/>
        <color theme="1"/>
        <rFont val="Times New Roman"/>
        <family val="1"/>
      </rPr>
      <t xml:space="preserve">rusului prin </t>
    </r>
    <r>
      <rPr>
        <b/>
        <sz val="8"/>
        <color theme="1"/>
        <rFont val="Times New Roman"/>
        <family val="1"/>
        <charset val="238"/>
      </rPr>
      <t>D</t>
    </r>
    <r>
      <rPr>
        <sz val="8"/>
        <color theme="1"/>
        <rFont val="Times New Roman"/>
        <family val="1"/>
      </rPr>
      <t>otarea Spitalului Clinic de Boli Infectioase si Pneumoftiziologie Victor Babes Craiova</t>
    </r>
  </si>
  <si>
    <t>I. IINDICATORI PRESTABILITI DE REALIZARE</t>
  </si>
  <si>
    <t>II. INDICATORI SUPLIMENTARI DE REALIZARE</t>
  </si>
  <si>
    <r>
      <rPr>
        <b/>
        <sz val="8"/>
        <color theme="1"/>
        <rFont val="Times New Roman"/>
        <family val="1"/>
        <charset val="238"/>
      </rPr>
      <t>Anexa la HCL nr. 176/2020</t>
    </r>
    <r>
      <rPr>
        <sz val="8"/>
        <color theme="1"/>
        <rFont val="Times New Roman"/>
        <family val="1"/>
      </rPr>
      <t xml:space="preserve">    </t>
    </r>
  </si>
  <si>
    <t>PREŞEDINTE DE ŞEDINŢĂ,</t>
  </si>
  <si>
    <t>Adrian COSMAN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</si>
</sst>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  <font>
      <sz val="8"/>
      <color rgb="FF4F4F4F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0" borderId="1" xfId="0" applyFont="1" applyBorder="1"/>
    <xf numFmtId="0" fontId="1" fillId="2" borderId="0" xfId="0" applyFont="1" applyFill="1" applyAlignment="1">
      <alignment horizontal="left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Normal="100" workbookViewId="0">
      <pane ySplit="19" topLeftCell="A82" activePane="bottomLeft" state="frozen"/>
      <selection pane="bottomLeft" activeCell="U88" sqref="U88"/>
    </sheetView>
  </sheetViews>
  <sheetFormatPr defaultColWidth="34.7109375" defaultRowHeight="11.25" x14ac:dyDescent="0.25"/>
  <cols>
    <col min="1" max="1" width="2.85546875" style="1" bestFit="1" customWidth="1"/>
    <col min="2" max="2" width="62.5703125" style="1" bestFit="1" customWidth="1"/>
    <col min="3" max="3" width="10.5703125" style="1" customWidth="1"/>
    <col min="4" max="4" width="7.140625" style="1" hidden="1" customWidth="1"/>
    <col min="5" max="5" width="12.7109375" style="17" customWidth="1"/>
    <col min="6" max="6" width="10" style="19" hidden="1" customWidth="1"/>
    <col min="7" max="7" width="13.85546875" style="19" hidden="1" customWidth="1"/>
    <col min="8" max="10" width="10" style="19" hidden="1" customWidth="1"/>
    <col min="11" max="11" width="10.85546875" style="19" hidden="1" customWidth="1"/>
    <col min="12" max="12" width="8.7109375" style="19" hidden="1" customWidth="1"/>
    <col min="13" max="13" width="10.85546875" style="18" hidden="1" customWidth="1"/>
    <col min="14" max="14" width="6.5703125" style="1" hidden="1" customWidth="1"/>
    <col min="15" max="15" width="6.5703125" style="17" hidden="1" customWidth="1"/>
    <col min="16" max="16" width="7" style="17" hidden="1" customWidth="1"/>
    <col min="17" max="18" width="7.42578125" style="1" hidden="1" customWidth="1"/>
    <col min="19" max="19" width="6.7109375" style="17" hidden="1" customWidth="1"/>
    <col min="20" max="20" width="63.28515625" style="1" hidden="1" customWidth="1"/>
    <col min="21" max="16384" width="34.7109375" style="1"/>
  </cols>
  <sheetData>
    <row r="1" spans="1:21" s="21" customFormat="1" ht="30.75" customHeight="1" x14ac:dyDescent="0.25">
      <c r="C1" s="38" t="s">
        <v>122</v>
      </c>
      <c r="D1" s="39"/>
      <c r="E1" s="39"/>
      <c r="F1" s="19"/>
      <c r="G1" s="19"/>
      <c r="H1" s="19"/>
      <c r="I1" s="19"/>
      <c r="J1" s="19"/>
      <c r="K1" s="19"/>
      <c r="L1" s="19"/>
      <c r="M1" s="18"/>
      <c r="O1" s="17"/>
      <c r="P1" s="17"/>
      <c r="S1" s="17"/>
    </row>
    <row r="2" spans="1:21" hidden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1" hidden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1" hidden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23"/>
    </row>
    <row r="5" spans="1:2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23"/>
    </row>
    <row r="6" spans="1:21" s="21" customFormat="1" ht="11.25" customHeight="1" x14ac:dyDescent="0.25">
      <c r="A6" s="45" t="s">
        <v>119</v>
      </c>
      <c r="B6" s="45"/>
      <c r="C6" s="45"/>
      <c r="D6" s="45"/>
      <c r="E6" s="45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5"/>
    </row>
    <row r="7" spans="1:21" s="21" customFormat="1" x14ac:dyDescent="0.25">
      <c r="A7" s="46"/>
      <c r="B7" s="46"/>
      <c r="C7" s="46"/>
      <c r="D7" s="46"/>
      <c r="E7" s="4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s="21" customFormat="1" x14ac:dyDescent="0.25">
      <c r="A8" s="46"/>
      <c r="B8" s="46"/>
      <c r="C8" s="46"/>
      <c r="D8" s="46"/>
      <c r="E8" s="4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5"/>
    </row>
    <row r="9" spans="1:21" s="21" customFormat="1" ht="17.25" customHeight="1" x14ac:dyDescent="0.25">
      <c r="A9" s="43" t="s">
        <v>120</v>
      </c>
      <c r="B9" s="43"/>
      <c r="C9" s="43"/>
      <c r="D9" s="43"/>
      <c r="E9" s="4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s="21" customFormat="1" x14ac:dyDescent="0.25">
      <c r="A10" s="22"/>
      <c r="B10" s="22"/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x14ac:dyDescent="0.25">
      <c r="A11" s="2"/>
      <c r="B11" s="2" t="s">
        <v>111</v>
      </c>
      <c r="C11" s="2" t="s">
        <v>0</v>
      </c>
      <c r="D11" s="2"/>
      <c r="E11" s="3" t="s">
        <v>112</v>
      </c>
      <c r="U11" s="23"/>
    </row>
    <row r="12" spans="1:21" x14ac:dyDescent="0.2">
      <c r="A12" s="2">
        <v>1</v>
      </c>
      <c r="B12" s="29" t="s">
        <v>116</v>
      </c>
      <c r="C12" s="2" t="s">
        <v>117</v>
      </c>
      <c r="D12" s="2"/>
      <c r="E12" s="3">
        <v>1</v>
      </c>
    </row>
    <row r="13" spans="1:21" s="21" customForma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1" x14ac:dyDescent="0.25"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S14" s="1"/>
    </row>
    <row r="15" spans="1:21" x14ac:dyDescent="0.25">
      <c r="A15" s="44" t="s">
        <v>121</v>
      </c>
      <c r="B15" s="44"/>
      <c r="C15" s="44"/>
      <c r="D15" s="44"/>
      <c r="E15" s="44"/>
      <c r="F15" s="1"/>
      <c r="G15" s="1"/>
      <c r="H15" s="1"/>
      <c r="I15" s="1"/>
      <c r="J15" s="1"/>
      <c r="K15" s="1"/>
      <c r="L15" s="1"/>
      <c r="M15" s="1"/>
      <c r="O15" s="1"/>
      <c r="P15" s="1"/>
      <c r="S15" s="1"/>
    </row>
    <row r="16" spans="1:21" s="21" customFormat="1" x14ac:dyDescent="0.25">
      <c r="A16" s="30"/>
      <c r="B16" s="30"/>
      <c r="C16" s="30"/>
      <c r="D16" s="30"/>
      <c r="E16" s="30"/>
    </row>
    <row r="17" spans="1:20" x14ac:dyDescent="0.25">
      <c r="A17" s="2"/>
      <c r="B17" s="2" t="s">
        <v>111</v>
      </c>
      <c r="C17" s="2" t="s">
        <v>0</v>
      </c>
      <c r="D17" s="2"/>
      <c r="E17" s="3" t="s">
        <v>112</v>
      </c>
    </row>
    <row r="18" spans="1:20" s="27" customFormat="1" x14ac:dyDescent="0.2">
      <c r="A18" s="24">
        <v>1</v>
      </c>
      <c r="B18" s="31" t="s">
        <v>113</v>
      </c>
      <c r="C18" s="24" t="s">
        <v>114</v>
      </c>
      <c r="D18" s="24"/>
      <c r="E18" s="37">
        <v>3662401.79</v>
      </c>
      <c r="F18" s="25"/>
      <c r="G18" s="25"/>
      <c r="H18" s="25"/>
      <c r="I18" s="25"/>
      <c r="J18" s="25"/>
      <c r="K18" s="25"/>
      <c r="L18" s="25"/>
      <c r="M18" s="26"/>
      <c r="O18" s="28"/>
      <c r="P18" s="28"/>
      <c r="S18" s="28"/>
    </row>
    <row r="19" spans="1:20" s="27" customFormat="1" x14ac:dyDescent="0.2">
      <c r="A19" s="24">
        <v>2</v>
      </c>
      <c r="B19" s="31" t="s">
        <v>115</v>
      </c>
      <c r="C19" s="24" t="s">
        <v>114</v>
      </c>
      <c r="D19" s="24"/>
      <c r="E19" s="37">
        <v>6315931.6600000001</v>
      </c>
      <c r="F19" s="25"/>
      <c r="G19" s="25"/>
      <c r="H19" s="25"/>
      <c r="I19" s="25"/>
      <c r="J19" s="25"/>
      <c r="K19" s="25"/>
      <c r="L19" s="25"/>
      <c r="M19" s="26"/>
      <c r="O19" s="28"/>
      <c r="P19" s="28"/>
      <c r="S19" s="28"/>
    </row>
    <row r="20" spans="1:20" x14ac:dyDescent="0.25">
      <c r="A20" s="24">
        <v>3</v>
      </c>
      <c r="B20" s="32" t="s">
        <v>16</v>
      </c>
      <c r="C20" s="2" t="s">
        <v>1</v>
      </c>
      <c r="D20" s="3">
        <f>P20</f>
        <v>4290</v>
      </c>
      <c r="E20" s="3">
        <f>D20*6</f>
        <v>25740</v>
      </c>
      <c r="F20" s="4">
        <v>62</v>
      </c>
      <c r="G20" s="4">
        <f>F20*1.19*E20</f>
        <v>1899097.2</v>
      </c>
      <c r="H20" s="20">
        <v>4.8277999999999999</v>
      </c>
      <c r="I20" s="4">
        <f>F20/H20</f>
        <v>12.842288412941713</v>
      </c>
      <c r="J20" s="4">
        <f>1.19*I20</f>
        <v>15.282323211400637</v>
      </c>
      <c r="K20" s="4">
        <f>J20*E20</f>
        <v>393366.99946145242</v>
      </c>
      <c r="L20" s="4">
        <v>15.28</v>
      </c>
      <c r="M20" s="5">
        <f t="shared" ref="M20:M51" si="0">L20*E20</f>
        <v>393307.2</v>
      </c>
      <c r="N20" s="2">
        <v>572</v>
      </c>
      <c r="O20" s="3">
        <v>1</v>
      </c>
      <c r="P20" s="3">
        <f>O20*30*N20*0.25</f>
        <v>4290</v>
      </c>
      <c r="Q20" s="2">
        <v>435</v>
      </c>
      <c r="R20" s="2">
        <v>0</v>
      </c>
      <c r="S20" s="3">
        <f>Q20*R20</f>
        <v>0</v>
      </c>
      <c r="T20" s="2" t="s">
        <v>70</v>
      </c>
    </row>
    <row r="21" spans="1:20" x14ac:dyDescent="0.25">
      <c r="A21" s="24">
        <v>4</v>
      </c>
      <c r="B21" s="32" t="s">
        <v>15</v>
      </c>
      <c r="C21" s="2" t="s">
        <v>1</v>
      </c>
      <c r="D21" s="3">
        <f>P21</f>
        <v>4290</v>
      </c>
      <c r="E21" s="3">
        <f t="shared" ref="E21:E34" si="1">D21*6</f>
        <v>25740</v>
      </c>
      <c r="F21" s="4">
        <v>16.899999999999999</v>
      </c>
      <c r="G21" s="4">
        <f t="shared" ref="G21:G84" si="2">F21*1.19*E21</f>
        <v>517657.1399999999</v>
      </c>
      <c r="H21" s="20">
        <v>4.8277999999999999</v>
      </c>
      <c r="I21" s="4">
        <f t="shared" ref="I21:I84" si="3">F21/H21</f>
        <v>3.5005592609470151</v>
      </c>
      <c r="J21" s="4">
        <f t="shared" ref="J21:J84" si="4">1.19*I21</f>
        <v>4.1656655205269475</v>
      </c>
      <c r="K21" s="4">
        <f t="shared" ref="K21:K84" si="5">J21*E21</f>
        <v>107224.23049836363</v>
      </c>
      <c r="L21" s="4">
        <v>4.17</v>
      </c>
      <c r="M21" s="5">
        <f t="shared" si="0"/>
        <v>107335.8</v>
      </c>
      <c r="N21" s="2">
        <v>572</v>
      </c>
      <c r="O21" s="3">
        <v>1</v>
      </c>
      <c r="P21" s="3">
        <f>O21*30*N21*0.25</f>
        <v>4290</v>
      </c>
      <c r="Q21" s="2">
        <v>435</v>
      </c>
      <c r="R21" s="2">
        <v>0</v>
      </c>
      <c r="S21" s="3">
        <f>Q21*R21</f>
        <v>0</v>
      </c>
      <c r="T21" s="2" t="s">
        <v>70</v>
      </c>
    </row>
    <row r="22" spans="1:20" x14ac:dyDescent="0.25">
      <c r="A22" s="24">
        <v>5</v>
      </c>
      <c r="B22" s="32" t="s">
        <v>14</v>
      </c>
      <c r="C22" s="2" t="s">
        <v>1</v>
      </c>
      <c r="D22" s="3">
        <f>P22</f>
        <v>4290</v>
      </c>
      <c r="E22" s="3">
        <f t="shared" si="1"/>
        <v>25740</v>
      </c>
      <c r="F22" s="4">
        <v>69</v>
      </c>
      <c r="G22" s="4">
        <f t="shared" si="2"/>
        <v>2113511.4</v>
      </c>
      <c r="H22" s="20">
        <v>4.8277999999999999</v>
      </c>
      <c r="I22" s="4">
        <f t="shared" si="3"/>
        <v>14.292224201499648</v>
      </c>
      <c r="J22" s="4">
        <f t="shared" si="4"/>
        <v>17.007746799784581</v>
      </c>
      <c r="K22" s="4">
        <f t="shared" si="5"/>
        <v>437779.40262645512</v>
      </c>
      <c r="L22" s="4">
        <v>17.010000000000002</v>
      </c>
      <c r="M22" s="5">
        <f t="shared" si="0"/>
        <v>437837.4</v>
      </c>
      <c r="N22" s="2">
        <v>572</v>
      </c>
      <c r="O22" s="3">
        <v>1</v>
      </c>
      <c r="P22" s="3">
        <f>O22*30*N22*0.25</f>
        <v>4290</v>
      </c>
      <c r="Q22" s="2">
        <v>435</v>
      </c>
      <c r="R22" s="2">
        <v>0</v>
      </c>
      <c r="S22" s="3">
        <f>Q22*R22</f>
        <v>0</v>
      </c>
      <c r="T22" s="2" t="s">
        <v>70</v>
      </c>
    </row>
    <row r="23" spans="1:20" x14ac:dyDescent="0.25">
      <c r="A23" s="24">
        <v>6</v>
      </c>
      <c r="B23" s="32" t="s">
        <v>56</v>
      </c>
      <c r="C23" s="2" t="s">
        <v>1</v>
      </c>
      <c r="D23" s="3">
        <f>P23</f>
        <v>8580</v>
      </c>
      <c r="E23" s="3">
        <f t="shared" si="1"/>
        <v>51480</v>
      </c>
      <c r="F23" s="4">
        <v>3.5</v>
      </c>
      <c r="G23" s="4">
        <f t="shared" si="2"/>
        <v>214414.2</v>
      </c>
      <c r="H23" s="20">
        <v>4.8277999999999999</v>
      </c>
      <c r="I23" s="4">
        <f t="shared" si="3"/>
        <v>0.72496789427896768</v>
      </c>
      <c r="J23" s="4">
        <f t="shared" si="4"/>
        <v>0.86271179419197153</v>
      </c>
      <c r="K23" s="4">
        <f t="shared" si="5"/>
        <v>44412.403165002695</v>
      </c>
      <c r="L23" s="4">
        <v>0.86</v>
      </c>
      <c r="M23" s="5">
        <f t="shared" si="0"/>
        <v>44272.800000000003</v>
      </c>
      <c r="N23" s="2">
        <v>572</v>
      </c>
      <c r="O23" s="3">
        <v>2</v>
      </c>
      <c r="P23" s="3">
        <f>O23*30*N23*0.25</f>
        <v>8580</v>
      </c>
      <c r="Q23" s="2">
        <v>435</v>
      </c>
      <c r="R23" s="2">
        <v>0</v>
      </c>
      <c r="S23" s="3">
        <f>Q23*R23</f>
        <v>0</v>
      </c>
      <c r="T23" s="2" t="s">
        <v>70</v>
      </c>
    </row>
    <row r="24" spans="1:20" x14ac:dyDescent="0.25">
      <c r="A24" s="24">
        <v>7</v>
      </c>
      <c r="B24" s="32" t="s">
        <v>12</v>
      </c>
      <c r="C24" s="2" t="s">
        <v>1</v>
      </c>
      <c r="D24" s="3">
        <f>P24</f>
        <v>51480</v>
      </c>
      <c r="E24" s="3">
        <f t="shared" si="1"/>
        <v>308880</v>
      </c>
      <c r="F24" s="4">
        <v>0.7</v>
      </c>
      <c r="G24" s="4">
        <f t="shared" si="2"/>
        <v>257297.03999999998</v>
      </c>
      <c r="H24" s="20">
        <v>4.8277999999999999</v>
      </c>
      <c r="I24" s="4">
        <f t="shared" si="3"/>
        <v>0.14499357885579353</v>
      </c>
      <c r="J24" s="4">
        <f t="shared" si="4"/>
        <v>0.17254235883839431</v>
      </c>
      <c r="K24" s="4">
        <f t="shared" si="5"/>
        <v>53294.883798003233</v>
      </c>
      <c r="L24" s="4">
        <v>0.17</v>
      </c>
      <c r="M24" s="5">
        <f t="shared" si="0"/>
        <v>52509.600000000006</v>
      </c>
      <c r="N24" s="2">
        <v>572</v>
      </c>
      <c r="O24" s="3">
        <v>6</v>
      </c>
      <c r="P24" s="3">
        <f t="shared" ref="P24:P32" si="6">O24*30*N24*0.5</f>
        <v>51480</v>
      </c>
      <c r="Q24" s="2">
        <v>435</v>
      </c>
      <c r="R24" s="2">
        <v>0</v>
      </c>
      <c r="S24" s="3">
        <f>Q24*R24</f>
        <v>0</v>
      </c>
      <c r="T24" s="2" t="s">
        <v>70</v>
      </c>
    </row>
    <row r="25" spans="1:20" x14ac:dyDescent="0.25">
      <c r="A25" s="24">
        <v>8</v>
      </c>
      <c r="B25" s="32" t="s">
        <v>13</v>
      </c>
      <c r="C25" s="2" t="s">
        <v>1</v>
      </c>
      <c r="D25" s="3">
        <f t="shared" ref="D25:D34" si="7">P25+S25</f>
        <v>103680</v>
      </c>
      <c r="E25" s="3">
        <f t="shared" si="1"/>
        <v>622080</v>
      </c>
      <c r="F25" s="4">
        <v>2.5</v>
      </c>
      <c r="G25" s="4">
        <f t="shared" si="2"/>
        <v>1850687.9999999998</v>
      </c>
      <c r="H25" s="20">
        <v>4.8277999999999999</v>
      </c>
      <c r="I25" s="4">
        <f t="shared" si="3"/>
        <v>0.51783421019926257</v>
      </c>
      <c r="J25" s="4">
        <f t="shared" si="4"/>
        <v>0.61622271013712238</v>
      </c>
      <c r="K25" s="4">
        <f t="shared" si="5"/>
        <v>383339.8235221011</v>
      </c>
      <c r="L25" s="4">
        <v>0.62</v>
      </c>
      <c r="M25" s="5">
        <f t="shared" si="0"/>
        <v>385689.59999999998</v>
      </c>
      <c r="N25" s="2">
        <v>572</v>
      </c>
      <c r="O25" s="3">
        <v>6</v>
      </c>
      <c r="P25" s="3">
        <f t="shared" si="6"/>
        <v>51480</v>
      </c>
      <c r="Q25" s="2">
        <v>435</v>
      </c>
      <c r="R25" s="2">
        <v>4</v>
      </c>
      <c r="S25" s="3">
        <f>Q25*R25*30</f>
        <v>52200</v>
      </c>
      <c r="T25" s="2" t="s">
        <v>70</v>
      </c>
    </row>
    <row r="26" spans="1:20" x14ac:dyDescent="0.25">
      <c r="A26" s="24">
        <v>9</v>
      </c>
      <c r="B26" s="32" t="s">
        <v>2</v>
      </c>
      <c r="C26" s="2" t="s">
        <v>1</v>
      </c>
      <c r="D26" s="3">
        <f t="shared" si="7"/>
        <v>4290</v>
      </c>
      <c r="E26" s="3">
        <f t="shared" si="1"/>
        <v>25740</v>
      </c>
      <c r="F26" s="4">
        <v>49</v>
      </c>
      <c r="G26" s="4">
        <f t="shared" si="2"/>
        <v>1500899.4</v>
      </c>
      <c r="H26" s="20">
        <v>4.8277999999999999</v>
      </c>
      <c r="I26" s="4">
        <f t="shared" si="3"/>
        <v>10.149550519905548</v>
      </c>
      <c r="J26" s="4">
        <f t="shared" si="4"/>
        <v>12.077965118687601</v>
      </c>
      <c r="K26" s="4">
        <f t="shared" si="5"/>
        <v>310886.82215501886</v>
      </c>
      <c r="L26" s="4">
        <v>12.08</v>
      </c>
      <c r="M26" s="5">
        <f t="shared" si="0"/>
        <v>310939.2</v>
      </c>
      <c r="N26" s="2">
        <v>572</v>
      </c>
      <c r="O26" s="3">
        <v>1</v>
      </c>
      <c r="P26" s="3">
        <f>O26*30*N26*0.25</f>
        <v>4290</v>
      </c>
      <c r="Q26" s="2">
        <v>435</v>
      </c>
      <c r="R26" s="2">
        <v>0</v>
      </c>
      <c r="S26" s="3">
        <f>Q26*R26</f>
        <v>0</v>
      </c>
      <c r="T26" s="2" t="s">
        <v>70</v>
      </c>
    </row>
    <row r="27" spans="1:20" x14ac:dyDescent="0.25">
      <c r="A27" s="24">
        <v>10</v>
      </c>
      <c r="B27" s="32" t="s">
        <v>3</v>
      </c>
      <c r="C27" s="2" t="s">
        <v>1</v>
      </c>
      <c r="D27" s="3">
        <f t="shared" si="7"/>
        <v>25740</v>
      </c>
      <c r="E27" s="3">
        <f t="shared" si="1"/>
        <v>154440</v>
      </c>
      <c r="F27" s="4">
        <v>7.8</v>
      </c>
      <c r="G27" s="4">
        <f t="shared" si="2"/>
        <v>1433512.08</v>
      </c>
      <c r="H27" s="20">
        <v>4.8277999999999999</v>
      </c>
      <c r="I27" s="4">
        <f t="shared" si="3"/>
        <v>1.6156427358216994</v>
      </c>
      <c r="J27" s="4">
        <f t="shared" si="4"/>
        <v>1.9226148556278222</v>
      </c>
      <c r="K27" s="4">
        <f t="shared" si="5"/>
        <v>296928.63830316084</v>
      </c>
      <c r="L27" s="4">
        <v>1.92</v>
      </c>
      <c r="M27" s="5">
        <f t="shared" si="0"/>
        <v>296524.79999999999</v>
      </c>
      <c r="N27" s="2">
        <v>572</v>
      </c>
      <c r="O27" s="3">
        <v>3</v>
      </c>
      <c r="P27" s="3">
        <f t="shared" si="6"/>
        <v>25740</v>
      </c>
      <c r="Q27" s="2">
        <v>435</v>
      </c>
      <c r="R27" s="2">
        <v>0</v>
      </c>
      <c r="S27" s="3">
        <f>Q27*R27</f>
        <v>0</v>
      </c>
      <c r="T27" s="2" t="s">
        <v>70</v>
      </c>
    </row>
    <row r="28" spans="1:20" x14ac:dyDescent="0.25">
      <c r="A28" s="24">
        <v>11</v>
      </c>
      <c r="B28" s="32" t="s">
        <v>11</v>
      </c>
      <c r="C28" s="2" t="s">
        <v>1</v>
      </c>
      <c r="D28" s="3">
        <f t="shared" si="7"/>
        <v>25740</v>
      </c>
      <c r="E28" s="3">
        <f t="shared" si="1"/>
        <v>154440</v>
      </c>
      <c r="F28" s="4">
        <v>0.25</v>
      </c>
      <c r="G28" s="4">
        <f t="shared" si="2"/>
        <v>45945.9</v>
      </c>
      <c r="H28" s="20">
        <v>4.8277999999999999</v>
      </c>
      <c r="I28" s="4">
        <f t="shared" si="3"/>
        <v>5.1783421019926265E-2</v>
      </c>
      <c r="J28" s="4">
        <f t="shared" si="4"/>
        <v>6.1622271013712253E-2</v>
      </c>
      <c r="K28" s="4">
        <f t="shared" si="5"/>
        <v>9516.943535357721</v>
      </c>
      <c r="L28" s="4">
        <v>0.06</v>
      </c>
      <c r="M28" s="5">
        <f t="shared" si="0"/>
        <v>9266.4</v>
      </c>
      <c r="N28" s="2">
        <v>572</v>
      </c>
      <c r="O28" s="3">
        <v>3</v>
      </c>
      <c r="P28" s="3">
        <f t="shared" si="6"/>
        <v>25740</v>
      </c>
      <c r="Q28" s="2">
        <v>435</v>
      </c>
      <c r="R28" s="2">
        <v>0</v>
      </c>
      <c r="S28" s="3">
        <v>0</v>
      </c>
      <c r="T28" s="2" t="s">
        <v>70</v>
      </c>
    </row>
    <row r="29" spans="1:20" x14ac:dyDescent="0.25">
      <c r="A29" s="24">
        <v>12</v>
      </c>
      <c r="B29" s="32" t="s">
        <v>10</v>
      </c>
      <c r="C29" s="2" t="s">
        <v>1</v>
      </c>
      <c r="D29" s="3">
        <f t="shared" si="7"/>
        <v>25740</v>
      </c>
      <c r="E29" s="3">
        <f t="shared" si="1"/>
        <v>154440</v>
      </c>
      <c r="F29" s="4">
        <v>0.25</v>
      </c>
      <c r="G29" s="4">
        <f t="shared" si="2"/>
        <v>45945.9</v>
      </c>
      <c r="H29" s="20">
        <v>4.8277999999999999</v>
      </c>
      <c r="I29" s="4">
        <f t="shared" si="3"/>
        <v>5.1783421019926265E-2</v>
      </c>
      <c r="J29" s="4">
        <f t="shared" si="4"/>
        <v>6.1622271013712253E-2</v>
      </c>
      <c r="K29" s="4">
        <f t="shared" si="5"/>
        <v>9516.943535357721</v>
      </c>
      <c r="L29" s="4">
        <v>0.06</v>
      </c>
      <c r="M29" s="5">
        <f t="shared" si="0"/>
        <v>9266.4</v>
      </c>
      <c r="N29" s="2">
        <v>572</v>
      </c>
      <c r="O29" s="3">
        <v>3</v>
      </c>
      <c r="P29" s="3">
        <f t="shared" si="6"/>
        <v>25740</v>
      </c>
      <c r="Q29" s="2">
        <v>435</v>
      </c>
      <c r="R29" s="2">
        <v>0</v>
      </c>
      <c r="S29" s="3">
        <v>0</v>
      </c>
      <c r="T29" s="2" t="s">
        <v>70</v>
      </c>
    </row>
    <row r="30" spans="1:20" x14ac:dyDescent="0.25">
      <c r="A30" s="24">
        <v>13</v>
      </c>
      <c r="B30" s="32" t="s">
        <v>9</v>
      </c>
      <c r="C30" s="2" t="s">
        <v>1</v>
      </c>
      <c r="D30" s="3">
        <f t="shared" si="7"/>
        <v>4290</v>
      </c>
      <c r="E30" s="3">
        <f t="shared" si="1"/>
        <v>25740</v>
      </c>
      <c r="F30" s="4">
        <v>12.19</v>
      </c>
      <c r="G30" s="4">
        <f t="shared" si="2"/>
        <v>373387.01399999997</v>
      </c>
      <c r="H30" s="20">
        <v>4.8277999999999999</v>
      </c>
      <c r="I30" s="4">
        <f t="shared" si="3"/>
        <v>2.5249596089316042</v>
      </c>
      <c r="J30" s="4">
        <f t="shared" si="4"/>
        <v>3.004701934628609</v>
      </c>
      <c r="K30" s="4">
        <f t="shared" si="5"/>
        <v>77341.027797340401</v>
      </c>
      <c r="L30" s="4">
        <v>3</v>
      </c>
      <c r="M30" s="5">
        <f t="shared" si="0"/>
        <v>77220</v>
      </c>
      <c r="N30" s="2">
        <v>572</v>
      </c>
      <c r="O30" s="3">
        <v>1</v>
      </c>
      <c r="P30" s="3">
        <f>O30*30*N30*0.25</f>
        <v>4290</v>
      </c>
      <c r="Q30" s="2">
        <v>435</v>
      </c>
      <c r="R30" s="2">
        <v>0</v>
      </c>
      <c r="S30" s="3">
        <v>0</v>
      </c>
      <c r="T30" s="2" t="s">
        <v>70</v>
      </c>
    </row>
    <row r="31" spans="1:20" x14ac:dyDescent="0.25">
      <c r="A31" s="24">
        <v>14</v>
      </c>
      <c r="B31" s="32" t="s">
        <v>8</v>
      </c>
      <c r="C31" s="2" t="s">
        <v>1</v>
      </c>
      <c r="D31" s="3">
        <f t="shared" si="7"/>
        <v>1716</v>
      </c>
      <c r="E31" s="3">
        <f t="shared" si="1"/>
        <v>10296</v>
      </c>
      <c r="F31" s="4">
        <v>70.5</v>
      </c>
      <c r="G31" s="4">
        <f t="shared" si="2"/>
        <v>863782.91999999993</v>
      </c>
      <c r="H31" s="20">
        <v>4.8277999999999999</v>
      </c>
      <c r="I31" s="4">
        <f t="shared" si="3"/>
        <v>14.602924727619206</v>
      </c>
      <c r="J31" s="4">
        <f t="shared" si="4"/>
        <v>17.377480425866853</v>
      </c>
      <c r="K31" s="4">
        <f t="shared" si="5"/>
        <v>178918.53846472513</v>
      </c>
      <c r="L31" s="4">
        <v>17.38</v>
      </c>
      <c r="M31" s="5">
        <f t="shared" si="0"/>
        <v>178944.47999999998</v>
      </c>
      <c r="N31" s="2">
        <v>572</v>
      </c>
      <c r="O31" s="3">
        <v>1</v>
      </c>
      <c r="P31" s="3">
        <f>O31*30*N31*0.1</f>
        <v>1716</v>
      </c>
      <c r="Q31" s="2">
        <v>435</v>
      </c>
      <c r="R31" s="2">
        <v>0</v>
      </c>
      <c r="S31" s="3">
        <f>Q31*R31</f>
        <v>0</v>
      </c>
      <c r="T31" s="2" t="s">
        <v>70</v>
      </c>
    </row>
    <row r="32" spans="1:20" x14ac:dyDescent="0.25">
      <c r="A32" s="24">
        <v>15</v>
      </c>
      <c r="B32" s="32" t="s">
        <v>7</v>
      </c>
      <c r="C32" s="2" t="s">
        <v>5</v>
      </c>
      <c r="D32" s="3">
        <f t="shared" si="7"/>
        <v>4437</v>
      </c>
      <c r="E32" s="3">
        <f t="shared" si="1"/>
        <v>26622</v>
      </c>
      <c r="F32" s="4">
        <v>13.8</v>
      </c>
      <c r="G32" s="4">
        <f t="shared" si="2"/>
        <v>437186.484</v>
      </c>
      <c r="H32" s="20">
        <v>4.8277999999999999</v>
      </c>
      <c r="I32" s="4">
        <f t="shared" si="3"/>
        <v>2.8584448402999296</v>
      </c>
      <c r="J32" s="4">
        <f t="shared" si="4"/>
        <v>3.401549359956916</v>
      </c>
      <c r="K32" s="4">
        <f t="shared" si="5"/>
        <v>90556.047060773024</v>
      </c>
      <c r="L32" s="4">
        <v>3.4</v>
      </c>
      <c r="M32" s="5">
        <f t="shared" si="0"/>
        <v>90514.8</v>
      </c>
      <c r="N32" s="2">
        <v>572</v>
      </c>
      <c r="O32" s="3">
        <v>0</v>
      </c>
      <c r="P32" s="3">
        <f t="shared" si="6"/>
        <v>0</v>
      </c>
      <c r="Q32" s="2">
        <v>435</v>
      </c>
      <c r="R32" s="2">
        <v>0.34</v>
      </c>
      <c r="S32" s="3">
        <f>Q32*R32*30</f>
        <v>4437</v>
      </c>
      <c r="T32" s="2" t="s">
        <v>71</v>
      </c>
    </row>
    <row r="33" spans="1:20" x14ac:dyDescent="0.25">
      <c r="A33" s="24">
        <v>16</v>
      </c>
      <c r="B33" s="32" t="s">
        <v>6</v>
      </c>
      <c r="C33" s="2" t="s">
        <v>1</v>
      </c>
      <c r="D33" s="3">
        <f t="shared" si="7"/>
        <v>913.50000000000011</v>
      </c>
      <c r="E33" s="3">
        <f t="shared" si="1"/>
        <v>5481.0000000000009</v>
      </c>
      <c r="F33" s="4">
        <v>29</v>
      </c>
      <c r="G33" s="4">
        <f t="shared" si="2"/>
        <v>189149.31000000003</v>
      </c>
      <c r="H33" s="20">
        <v>4.8277999999999999</v>
      </c>
      <c r="I33" s="4">
        <f t="shared" si="3"/>
        <v>6.0068768383114461</v>
      </c>
      <c r="J33" s="4">
        <f t="shared" si="4"/>
        <v>7.148183437590621</v>
      </c>
      <c r="K33" s="4">
        <f t="shared" si="5"/>
        <v>39179.193421434204</v>
      </c>
      <c r="L33" s="4">
        <v>7.15</v>
      </c>
      <c r="M33" s="5">
        <f t="shared" si="0"/>
        <v>39189.150000000009</v>
      </c>
      <c r="N33" s="2">
        <v>572</v>
      </c>
      <c r="O33" s="3">
        <v>0</v>
      </c>
      <c r="P33" s="3">
        <f>O33*30*N33</f>
        <v>0</v>
      </c>
      <c r="Q33" s="2">
        <v>435</v>
      </c>
      <c r="R33" s="2">
        <v>7.0000000000000007E-2</v>
      </c>
      <c r="S33" s="3">
        <f>Q33*R33*30</f>
        <v>913.50000000000011</v>
      </c>
      <c r="T33" s="2" t="s">
        <v>71</v>
      </c>
    </row>
    <row r="34" spans="1:20" x14ac:dyDescent="0.25">
      <c r="A34" s="24">
        <v>17</v>
      </c>
      <c r="B34" s="32" t="s">
        <v>4</v>
      </c>
      <c r="C34" s="2" t="s">
        <v>1</v>
      </c>
      <c r="D34" s="3">
        <f t="shared" si="7"/>
        <v>913.50000000000011</v>
      </c>
      <c r="E34" s="3">
        <f t="shared" si="1"/>
        <v>5481.0000000000009</v>
      </c>
      <c r="F34" s="4">
        <v>5.5</v>
      </c>
      <c r="G34" s="4">
        <f t="shared" si="2"/>
        <v>35873.145000000004</v>
      </c>
      <c r="H34" s="20">
        <v>4.8277999999999999</v>
      </c>
      <c r="I34" s="4">
        <f t="shared" si="3"/>
        <v>1.1392352624383777</v>
      </c>
      <c r="J34" s="4">
        <f t="shared" si="4"/>
        <v>1.3556899623016694</v>
      </c>
      <c r="K34" s="4">
        <f t="shared" si="5"/>
        <v>7430.5366833754515</v>
      </c>
      <c r="L34" s="4">
        <v>1.36</v>
      </c>
      <c r="M34" s="5">
        <f t="shared" si="0"/>
        <v>7454.1600000000017</v>
      </c>
      <c r="N34" s="2">
        <v>572</v>
      </c>
      <c r="O34" s="3">
        <v>0</v>
      </c>
      <c r="P34" s="3">
        <f>O34*30*N34</f>
        <v>0</v>
      </c>
      <c r="Q34" s="2">
        <v>435</v>
      </c>
      <c r="R34" s="2">
        <v>7.0000000000000007E-2</v>
      </c>
      <c r="S34" s="3">
        <f>Q34*R34*30</f>
        <v>913.50000000000011</v>
      </c>
      <c r="T34" s="2" t="s">
        <v>71</v>
      </c>
    </row>
    <row r="35" spans="1:20" x14ac:dyDescent="0.25">
      <c r="A35" s="24">
        <v>18</v>
      </c>
      <c r="B35" s="32" t="s">
        <v>17</v>
      </c>
      <c r="C35" s="2" t="s">
        <v>1</v>
      </c>
      <c r="D35" s="3">
        <v>1</v>
      </c>
      <c r="E35" s="2">
        <v>5</v>
      </c>
      <c r="F35" s="4">
        <v>93600</v>
      </c>
      <c r="G35" s="4">
        <f t="shared" si="2"/>
        <v>556920</v>
      </c>
      <c r="H35" s="20">
        <v>4.8277999999999999</v>
      </c>
      <c r="I35" s="4">
        <f t="shared" si="3"/>
        <v>19387.712829860393</v>
      </c>
      <c r="J35" s="4">
        <f t="shared" si="4"/>
        <v>23071.378267533866</v>
      </c>
      <c r="K35" s="4">
        <f t="shared" si="5"/>
        <v>115356.89133766934</v>
      </c>
      <c r="L35" s="4">
        <v>23071.38</v>
      </c>
      <c r="M35" s="5">
        <f t="shared" si="0"/>
        <v>115356.90000000001</v>
      </c>
      <c r="N35" s="2"/>
      <c r="O35" s="3"/>
      <c r="P35" s="3"/>
      <c r="Q35" s="2">
        <v>10</v>
      </c>
      <c r="R35" s="2"/>
      <c r="S35" s="3"/>
      <c r="T35" s="2" t="s">
        <v>70</v>
      </c>
    </row>
    <row r="36" spans="1:20" x14ac:dyDescent="0.25">
      <c r="A36" s="24">
        <v>19</v>
      </c>
      <c r="B36" s="32" t="s">
        <v>18</v>
      </c>
      <c r="C36" s="2" t="s">
        <v>1</v>
      </c>
      <c r="D36" s="3">
        <v>1</v>
      </c>
      <c r="E36" s="2">
        <v>1</v>
      </c>
      <c r="F36" s="4">
        <v>55200</v>
      </c>
      <c r="G36" s="4">
        <f t="shared" si="2"/>
        <v>65688</v>
      </c>
      <c r="H36" s="20">
        <v>4.8277999999999999</v>
      </c>
      <c r="I36" s="4">
        <f t="shared" si="3"/>
        <v>11433.779361199719</v>
      </c>
      <c r="J36" s="4">
        <f t="shared" si="4"/>
        <v>13606.197439827665</v>
      </c>
      <c r="K36" s="4">
        <f t="shared" si="5"/>
        <v>13606.197439827665</v>
      </c>
      <c r="L36" s="4">
        <v>13606.2</v>
      </c>
      <c r="M36" s="5">
        <f t="shared" si="0"/>
        <v>13606.2</v>
      </c>
      <c r="N36" s="2"/>
      <c r="O36" s="3"/>
      <c r="P36" s="3"/>
      <c r="Q36" s="2">
        <v>435</v>
      </c>
      <c r="R36" s="2"/>
      <c r="S36" s="3"/>
      <c r="T36" s="2" t="s">
        <v>72</v>
      </c>
    </row>
    <row r="37" spans="1:20" x14ac:dyDescent="0.25">
      <c r="A37" s="24">
        <v>20</v>
      </c>
      <c r="B37" s="32" t="s">
        <v>19</v>
      </c>
      <c r="C37" s="2" t="s">
        <v>1</v>
      </c>
      <c r="D37" s="3">
        <v>1</v>
      </c>
      <c r="E37" s="2">
        <v>2</v>
      </c>
      <c r="F37" s="4">
        <v>17800</v>
      </c>
      <c r="G37" s="4">
        <f t="shared" si="2"/>
        <v>42364</v>
      </c>
      <c r="H37" s="20">
        <v>4.8277999999999999</v>
      </c>
      <c r="I37" s="4">
        <f t="shared" si="3"/>
        <v>3686.9795766187499</v>
      </c>
      <c r="J37" s="4">
        <f t="shared" si="4"/>
        <v>4387.5056961763121</v>
      </c>
      <c r="K37" s="4">
        <f t="shared" si="5"/>
        <v>8775.0113923526242</v>
      </c>
      <c r="L37" s="4">
        <v>4387.51</v>
      </c>
      <c r="M37" s="5">
        <f t="shared" si="0"/>
        <v>8775.02</v>
      </c>
      <c r="N37" s="2"/>
      <c r="O37" s="3"/>
      <c r="P37" s="3"/>
      <c r="Q37" s="2">
        <v>10</v>
      </c>
      <c r="R37" s="2"/>
      <c r="S37" s="3"/>
      <c r="T37" s="2" t="s">
        <v>72</v>
      </c>
    </row>
    <row r="38" spans="1:20" x14ac:dyDescent="0.25">
      <c r="A38" s="24">
        <v>21</v>
      </c>
      <c r="B38" s="32" t="s">
        <v>20</v>
      </c>
      <c r="C38" s="2" t="s">
        <v>1</v>
      </c>
      <c r="D38" s="3">
        <v>1</v>
      </c>
      <c r="E38" s="2">
        <v>10</v>
      </c>
      <c r="F38" s="4">
        <v>3256</v>
      </c>
      <c r="G38" s="4">
        <f t="shared" si="2"/>
        <v>38746.400000000001</v>
      </c>
      <c r="H38" s="20">
        <v>4.8277999999999999</v>
      </c>
      <c r="I38" s="4">
        <f t="shared" si="3"/>
        <v>674.42727536351958</v>
      </c>
      <c r="J38" s="4">
        <f t="shared" si="4"/>
        <v>802.56845768258825</v>
      </c>
      <c r="K38" s="4">
        <f t="shared" si="5"/>
        <v>8025.6845768258827</v>
      </c>
      <c r="L38" s="4">
        <v>802.57</v>
      </c>
      <c r="M38" s="5">
        <f t="shared" si="0"/>
        <v>8025.7000000000007</v>
      </c>
      <c r="N38" s="2"/>
      <c r="O38" s="3"/>
      <c r="P38" s="3"/>
      <c r="Q38" s="2">
        <v>435</v>
      </c>
      <c r="R38" s="2"/>
      <c r="S38" s="3"/>
      <c r="T38" s="2" t="s">
        <v>72</v>
      </c>
    </row>
    <row r="39" spans="1:20" x14ac:dyDescent="0.25">
      <c r="A39" s="24">
        <v>22</v>
      </c>
      <c r="B39" s="32" t="s">
        <v>21</v>
      </c>
      <c r="C39" s="2" t="s">
        <v>1</v>
      </c>
      <c r="D39" s="3">
        <v>1</v>
      </c>
      <c r="E39" s="2">
        <v>2</v>
      </c>
      <c r="F39" s="4">
        <v>1400</v>
      </c>
      <c r="G39" s="4">
        <f t="shared" si="2"/>
        <v>3332</v>
      </c>
      <c r="H39" s="20">
        <v>4.8277999999999999</v>
      </c>
      <c r="I39" s="4">
        <f t="shared" si="3"/>
        <v>289.98715771158709</v>
      </c>
      <c r="J39" s="4">
        <f t="shared" si="4"/>
        <v>345.08471767678861</v>
      </c>
      <c r="K39" s="4">
        <f t="shared" si="5"/>
        <v>690.16943535357723</v>
      </c>
      <c r="L39" s="4">
        <v>345.08</v>
      </c>
      <c r="M39" s="5">
        <f t="shared" si="0"/>
        <v>690.16</v>
      </c>
      <c r="N39" s="2"/>
      <c r="O39" s="3"/>
      <c r="P39" s="3"/>
      <c r="Q39" s="2">
        <v>435</v>
      </c>
      <c r="R39" s="2"/>
      <c r="S39" s="3"/>
      <c r="T39" s="2" t="s">
        <v>72</v>
      </c>
    </row>
    <row r="40" spans="1:20" x14ac:dyDescent="0.25">
      <c r="A40" s="24">
        <v>23</v>
      </c>
      <c r="B40" s="32" t="s">
        <v>109</v>
      </c>
      <c r="C40" s="2" t="s">
        <v>1</v>
      </c>
      <c r="D40" s="3">
        <v>1</v>
      </c>
      <c r="E40" s="2">
        <v>2</v>
      </c>
      <c r="F40" s="4">
        <v>7200</v>
      </c>
      <c r="G40" s="4">
        <f t="shared" si="2"/>
        <v>17136</v>
      </c>
      <c r="H40" s="20">
        <v>4.8277999999999999</v>
      </c>
      <c r="I40" s="4">
        <f t="shared" si="3"/>
        <v>1491.3625253738765</v>
      </c>
      <c r="J40" s="4">
        <f t="shared" si="4"/>
        <v>1774.7214051949129</v>
      </c>
      <c r="K40" s="4">
        <f t="shared" si="5"/>
        <v>3549.4428103898258</v>
      </c>
      <c r="L40" s="4">
        <v>1774.72</v>
      </c>
      <c r="M40" s="5">
        <f t="shared" si="0"/>
        <v>3549.44</v>
      </c>
      <c r="N40" s="2"/>
      <c r="O40" s="3"/>
      <c r="P40" s="3"/>
      <c r="Q40" s="2">
        <v>435</v>
      </c>
      <c r="R40" s="2"/>
      <c r="S40" s="3"/>
      <c r="T40" s="2" t="s">
        <v>72</v>
      </c>
    </row>
    <row r="41" spans="1:20" x14ac:dyDescent="0.25">
      <c r="A41" s="24">
        <v>24</v>
      </c>
      <c r="B41" s="32" t="s">
        <v>22</v>
      </c>
      <c r="C41" s="2" t="s">
        <v>1</v>
      </c>
      <c r="D41" s="3">
        <v>1</v>
      </c>
      <c r="E41" s="2">
        <v>20</v>
      </c>
      <c r="F41" s="4">
        <v>300000</v>
      </c>
      <c r="G41" s="4">
        <f t="shared" si="2"/>
        <v>7140000</v>
      </c>
      <c r="H41" s="20">
        <v>4.8277999999999999</v>
      </c>
      <c r="I41" s="4">
        <f t="shared" si="3"/>
        <v>62140.105223911516</v>
      </c>
      <c r="J41" s="4">
        <f t="shared" si="4"/>
        <v>73946.725216454695</v>
      </c>
      <c r="K41" s="4">
        <f t="shared" si="5"/>
        <v>1478934.504329094</v>
      </c>
      <c r="L41" s="4">
        <v>73946.73</v>
      </c>
      <c r="M41" s="5">
        <f t="shared" si="0"/>
        <v>1478934.5999999999</v>
      </c>
      <c r="N41" s="2"/>
      <c r="O41" s="3"/>
      <c r="P41" s="3"/>
      <c r="Q41" s="2">
        <v>435</v>
      </c>
      <c r="R41" s="2"/>
      <c r="S41" s="3"/>
      <c r="T41" s="2" t="s">
        <v>73</v>
      </c>
    </row>
    <row r="42" spans="1:20" ht="12" customHeight="1" x14ac:dyDescent="0.25">
      <c r="A42" s="24">
        <v>25</v>
      </c>
      <c r="B42" s="32" t="s">
        <v>36</v>
      </c>
      <c r="C42" s="2" t="s">
        <v>1</v>
      </c>
      <c r="D42" s="3">
        <v>1</v>
      </c>
      <c r="E42" s="2">
        <v>1</v>
      </c>
      <c r="F42" s="4">
        <v>172000</v>
      </c>
      <c r="G42" s="4">
        <f t="shared" si="2"/>
        <v>204680</v>
      </c>
      <c r="H42" s="20">
        <v>4.8277999999999999</v>
      </c>
      <c r="I42" s="4">
        <f t="shared" si="3"/>
        <v>35626.993661709268</v>
      </c>
      <c r="J42" s="4">
        <f t="shared" si="4"/>
        <v>42396.12245743403</v>
      </c>
      <c r="K42" s="4">
        <f t="shared" si="5"/>
        <v>42396.12245743403</v>
      </c>
      <c r="L42" s="4">
        <v>42396.12</v>
      </c>
      <c r="M42" s="5">
        <f t="shared" si="0"/>
        <v>42396.12</v>
      </c>
      <c r="N42" s="2"/>
      <c r="O42" s="3"/>
      <c r="P42" s="3"/>
      <c r="Q42" s="2">
        <v>435</v>
      </c>
      <c r="R42" s="2"/>
      <c r="S42" s="3"/>
      <c r="T42" s="2" t="s">
        <v>74</v>
      </c>
    </row>
    <row r="43" spans="1:20" x14ac:dyDescent="0.25">
      <c r="A43" s="24">
        <v>26</v>
      </c>
      <c r="B43" s="32" t="s">
        <v>64</v>
      </c>
      <c r="C43" s="2" t="s">
        <v>1</v>
      </c>
      <c r="D43" s="3">
        <v>1</v>
      </c>
      <c r="E43" s="2">
        <v>1</v>
      </c>
      <c r="F43" s="4">
        <v>57000</v>
      </c>
      <c r="G43" s="4">
        <f t="shared" si="2"/>
        <v>67830</v>
      </c>
      <c r="H43" s="20">
        <v>4.8277999999999999</v>
      </c>
      <c r="I43" s="4">
        <f t="shared" si="3"/>
        <v>11806.619992543188</v>
      </c>
      <c r="J43" s="4">
        <f t="shared" si="4"/>
        <v>14049.877791126393</v>
      </c>
      <c r="K43" s="4">
        <f t="shared" si="5"/>
        <v>14049.877791126393</v>
      </c>
      <c r="L43" s="4">
        <v>14049.88</v>
      </c>
      <c r="M43" s="5">
        <f t="shared" si="0"/>
        <v>14049.88</v>
      </c>
      <c r="N43" s="2"/>
      <c r="O43" s="3"/>
      <c r="P43" s="3"/>
      <c r="Q43" s="2">
        <v>10</v>
      </c>
      <c r="R43" s="2"/>
      <c r="S43" s="3"/>
      <c r="T43" s="2" t="s">
        <v>75</v>
      </c>
    </row>
    <row r="44" spans="1:20" x14ac:dyDescent="0.25">
      <c r="A44" s="24">
        <v>27</v>
      </c>
      <c r="B44" s="32" t="s">
        <v>23</v>
      </c>
      <c r="C44" s="2" t="s">
        <v>1</v>
      </c>
      <c r="D44" s="3">
        <v>1</v>
      </c>
      <c r="E44" s="2">
        <v>2</v>
      </c>
      <c r="F44" s="4">
        <v>641000</v>
      </c>
      <c r="G44" s="4">
        <f t="shared" si="2"/>
        <v>1525580</v>
      </c>
      <c r="H44" s="20">
        <v>4.8277999999999999</v>
      </c>
      <c r="I44" s="4">
        <f t="shared" si="3"/>
        <v>132772.69149509093</v>
      </c>
      <c r="J44" s="4">
        <f t="shared" si="4"/>
        <v>157999.50287915819</v>
      </c>
      <c r="K44" s="4">
        <f t="shared" si="5"/>
        <v>315999.00575831637</v>
      </c>
      <c r="L44" s="4">
        <v>157999.5</v>
      </c>
      <c r="M44" s="5">
        <f t="shared" si="0"/>
        <v>315999</v>
      </c>
      <c r="N44" s="2"/>
      <c r="O44" s="3"/>
      <c r="P44" s="3"/>
      <c r="Q44" s="2">
        <v>435</v>
      </c>
      <c r="R44" s="2"/>
      <c r="S44" s="3"/>
      <c r="T44" s="2" t="s">
        <v>76</v>
      </c>
    </row>
    <row r="45" spans="1:20" x14ac:dyDescent="0.25">
      <c r="A45" s="24">
        <v>28</v>
      </c>
      <c r="B45" s="32" t="s">
        <v>24</v>
      </c>
      <c r="C45" s="2" t="s">
        <v>1</v>
      </c>
      <c r="D45" s="3">
        <v>1</v>
      </c>
      <c r="E45" s="2">
        <v>5</v>
      </c>
      <c r="F45" s="4">
        <v>21420</v>
      </c>
      <c r="G45" s="4">
        <f t="shared" si="2"/>
        <v>127449</v>
      </c>
      <c r="H45" s="20">
        <v>4.8277999999999999</v>
      </c>
      <c r="I45" s="4">
        <f t="shared" si="3"/>
        <v>4436.8035129872824</v>
      </c>
      <c r="J45" s="4">
        <f t="shared" si="4"/>
        <v>5279.7961804548659</v>
      </c>
      <c r="K45" s="4">
        <f t="shared" si="5"/>
        <v>26398.980902274328</v>
      </c>
      <c r="L45" s="4">
        <v>5279.8</v>
      </c>
      <c r="M45" s="5">
        <f t="shared" si="0"/>
        <v>26399</v>
      </c>
      <c r="N45" s="2"/>
      <c r="O45" s="3"/>
      <c r="P45" s="3"/>
      <c r="Q45" s="2">
        <v>10</v>
      </c>
      <c r="R45" s="2"/>
      <c r="S45" s="3"/>
      <c r="T45" s="2" t="s">
        <v>77</v>
      </c>
    </row>
    <row r="46" spans="1:20" x14ac:dyDescent="0.25">
      <c r="A46" s="24">
        <v>29</v>
      </c>
      <c r="B46" s="32" t="s">
        <v>25</v>
      </c>
      <c r="C46" s="2" t="s">
        <v>1</v>
      </c>
      <c r="D46" s="3">
        <v>1</v>
      </c>
      <c r="E46" s="2">
        <v>5</v>
      </c>
      <c r="F46" s="4">
        <v>133000</v>
      </c>
      <c r="G46" s="4">
        <f t="shared" si="2"/>
        <v>791350</v>
      </c>
      <c r="H46" s="20">
        <v>4.8277999999999999</v>
      </c>
      <c r="I46" s="4">
        <f t="shared" si="3"/>
        <v>27548.779982600772</v>
      </c>
      <c r="J46" s="4">
        <f t="shared" si="4"/>
        <v>32783.048179294914</v>
      </c>
      <c r="K46" s="4">
        <f t="shared" si="5"/>
        <v>163915.24089647457</v>
      </c>
      <c r="L46" s="4">
        <v>32783.050000000003</v>
      </c>
      <c r="M46" s="5">
        <f t="shared" si="0"/>
        <v>163915.25</v>
      </c>
      <c r="N46" s="2"/>
      <c r="O46" s="3"/>
      <c r="P46" s="3"/>
      <c r="Q46" s="2">
        <v>10</v>
      </c>
      <c r="R46" s="2"/>
      <c r="S46" s="3"/>
      <c r="T46" s="2" t="s">
        <v>77</v>
      </c>
    </row>
    <row r="47" spans="1:20" x14ac:dyDescent="0.25">
      <c r="A47" s="24">
        <v>30</v>
      </c>
      <c r="B47" s="32" t="s">
        <v>26</v>
      </c>
      <c r="C47" s="2" t="s">
        <v>1</v>
      </c>
      <c r="D47" s="3">
        <v>1</v>
      </c>
      <c r="E47" s="2">
        <v>20</v>
      </c>
      <c r="F47" s="4">
        <v>36900</v>
      </c>
      <c r="G47" s="4">
        <f t="shared" si="2"/>
        <v>878220</v>
      </c>
      <c r="H47" s="20">
        <v>4.8277999999999999</v>
      </c>
      <c r="I47" s="4">
        <f t="shared" si="3"/>
        <v>7643.2329425411162</v>
      </c>
      <c r="J47" s="4">
        <f t="shared" si="4"/>
        <v>9095.4472016239288</v>
      </c>
      <c r="K47" s="4">
        <f t="shared" si="5"/>
        <v>181908.94403247858</v>
      </c>
      <c r="L47" s="4">
        <v>9095.4500000000007</v>
      </c>
      <c r="M47" s="5">
        <f t="shared" si="0"/>
        <v>181909</v>
      </c>
      <c r="N47" s="2"/>
      <c r="O47" s="3"/>
      <c r="P47" s="3"/>
      <c r="Q47" s="2">
        <v>435</v>
      </c>
      <c r="R47" s="2"/>
      <c r="S47" s="3"/>
      <c r="T47" s="2" t="s">
        <v>78</v>
      </c>
    </row>
    <row r="48" spans="1:20" x14ac:dyDescent="0.25">
      <c r="A48" s="24">
        <v>31</v>
      </c>
      <c r="B48" s="32" t="s">
        <v>27</v>
      </c>
      <c r="C48" s="2" t="s">
        <v>1</v>
      </c>
      <c r="D48" s="3">
        <v>1</v>
      </c>
      <c r="E48" s="2">
        <v>5</v>
      </c>
      <c r="F48" s="4">
        <v>7510</v>
      </c>
      <c r="G48" s="4">
        <f t="shared" si="2"/>
        <v>44684.5</v>
      </c>
      <c r="H48" s="20">
        <v>4.8277999999999999</v>
      </c>
      <c r="I48" s="4">
        <f t="shared" si="3"/>
        <v>1555.573967438585</v>
      </c>
      <c r="J48" s="4">
        <f t="shared" si="4"/>
        <v>1851.133021251916</v>
      </c>
      <c r="K48" s="4">
        <f t="shared" si="5"/>
        <v>9255.6651062595811</v>
      </c>
      <c r="L48" s="4">
        <v>1851.13</v>
      </c>
      <c r="M48" s="5">
        <f t="shared" si="0"/>
        <v>9255.6500000000015</v>
      </c>
      <c r="N48" s="2"/>
      <c r="O48" s="3"/>
      <c r="P48" s="3"/>
      <c r="Q48" s="2">
        <v>10</v>
      </c>
      <c r="R48" s="2"/>
      <c r="S48" s="3"/>
      <c r="T48" s="2" t="s">
        <v>77</v>
      </c>
    </row>
    <row r="49" spans="1:20" x14ac:dyDescent="0.25">
      <c r="A49" s="24">
        <v>32</v>
      </c>
      <c r="B49" s="32" t="s">
        <v>28</v>
      </c>
      <c r="C49" s="2" t="s">
        <v>1</v>
      </c>
      <c r="D49" s="3">
        <v>1</v>
      </c>
      <c r="E49" s="2">
        <v>5</v>
      </c>
      <c r="F49" s="4">
        <v>6800</v>
      </c>
      <c r="G49" s="4">
        <f t="shared" si="2"/>
        <v>40460</v>
      </c>
      <c r="H49" s="20">
        <v>4.8277999999999999</v>
      </c>
      <c r="I49" s="4">
        <f t="shared" si="3"/>
        <v>1408.5090517419944</v>
      </c>
      <c r="J49" s="4">
        <f t="shared" si="4"/>
        <v>1676.1257715729732</v>
      </c>
      <c r="K49" s="4">
        <f t="shared" si="5"/>
        <v>8380.6288578648655</v>
      </c>
      <c r="L49" s="4">
        <v>1676.13</v>
      </c>
      <c r="M49" s="5">
        <f t="shared" si="0"/>
        <v>8380.6500000000015</v>
      </c>
      <c r="N49" s="2"/>
      <c r="O49" s="3"/>
      <c r="P49" s="3"/>
      <c r="Q49" s="2">
        <v>10</v>
      </c>
      <c r="R49" s="2"/>
      <c r="S49" s="3"/>
      <c r="T49" s="2" t="s">
        <v>77</v>
      </c>
    </row>
    <row r="50" spans="1:20" x14ac:dyDescent="0.25">
      <c r="A50" s="24">
        <v>33</v>
      </c>
      <c r="B50" s="32" t="s">
        <v>29</v>
      </c>
      <c r="C50" s="2" t="s">
        <v>1</v>
      </c>
      <c r="D50" s="3">
        <v>1</v>
      </c>
      <c r="E50" s="2">
        <v>2</v>
      </c>
      <c r="F50" s="4">
        <v>71250</v>
      </c>
      <c r="G50" s="4">
        <f t="shared" si="2"/>
        <v>169575</v>
      </c>
      <c r="H50" s="20">
        <v>4.8277999999999999</v>
      </c>
      <c r="I50" s="4">
        <f t="shared" si="3"/>
        <v>14758.274990678985</v>
      </c>
      <c r="J50" s="4">
        <f t="shared" si="4"/>
        <v>17562.347238907991</v>
      </c>
      <c r="K50" s="4">
        <f t="shared" si="5"/>
        <v>35124.694477815981</v>
      </c>
      <c r="L50" s="4">
        <v>17562.349999999999</v>
      </c>
      <c r="M50" s="5">
        <f t="shared" si="0"/>
        <v>35124.699999999997</v>
      </c>
      <c r="N50" s="2"/>
      <c r="O50" s="3"/>
      <c r="P50" s="3"/>
      <c r="Q50" s="2">
        <v>435</v>
      </c>
      <c r="R50" s="2"/>
      <c r="S50" s="3"/>
      <c r="T50" s="2" t="s">
        <v>78</v>
      </c>
    </row>
    <row r="51" spans="1:20" x14ac:dyDescent="0.25">
      <c r="A51" s="24">
        <v>34</v>
      </c>
      <c r="B51" s="32" t="s">
        <v>118</v>
      </c>
      <c r="C51" s="2" t="s">
        <v>1</v>
      </c>
      <c r="D51" s="3">
        <v>1</v>
      </c>
      <c r="E51" s="2">
        <v>2</v>
      </c>
      <c r="F51" s="4">
        <v>20900</v>
      </c>
      <c r="G51" s="4">
        <f t="shared" si="2"/>
        <v>49742</v>
      </c>
      <c r="H51" s="20">
        <v>4.8277999999999999</v>
      </c>
      <c r="I51" s="4">
        <f t="shared" si="3"/>
        <v>4329.0939972658352</v>
      </c>
      <c r="J51" s="4">
        <f t="shared" si="4"/>
        <v>5151.6218567463438</v>
      </c>
      <c r="K51" s="4">
        <f t="shared" si="5"/>
        <v>10303.243713492688</v>
      </c>
      <c r="L51" s="4">
        <v>5151.62</v>
      </c>
      <c r="M51" s="5">
        <f t="shared" si="0"/>
        <v>10303.24</v>
      </c>
      <c r="N51" s="2"/>
      <c r="O51" s="3"/>
      <c r="P51" s="3"/>
      <c r="Q51" s="2">
        <v>435</v>
      </c>
      <c r="R51" s="2"/>
      <c r="S51" s="3"/>
      <c r="T51" s="2" t="s">
        <v>79</v>
      </c>
    </row>
    <row r="52" spans="1:20" x14ac:dyDescent="0.25">
      <c r="A52" s="24">
        <v>35</v>
      </c>
      <c r="B52" s="32" t="s">
        <v>30</v>
      </c>
      <c r="C52" s="2" t="s">
        <v>1</v>
      </c>
      <c r="D52" s="3">
        <v>1</v>
      </c>
      <c r="E52" s="2">
        <v>2</v>
      </c>
      <c r="F52" s="4">
        <v>35561</v>
      </c>
      <c r="G52" s="4">
        <f t="shared" si="2"/>
        <v>84635.18</v>
      </c>
      <c r="H52" s="20">
        <v>4.8277999999999999</v>
      </c>
      <c r="I52" s="4">
        <f t="shared" si="3"/>
        <v>7365.8809395583912</v>
      </c>
      <c r="J52" s="4">
        <f t="shared" si="4"/>
        <v>8765.3983180744854</v>
      </c>
      <c r="K52" s="4">
        <f t="shared" si="5"/>
        <v>17530.796636148971</v>
      </c>
      <c r="L52" s="4">
        <v>8765.4</v>
      </c>
      <c r="M52" s="5">
        <f t="shared" ref="M52:M83" si="8">L52*E52</f>
        <v>17530.8</v>
      </c>
      <c r="N52" s="2"/>
      <c r="O52" s="3"/>
      <c r="P52" s="3"/>
      <c r="Q52" s="2">
        <v>435</v>
      </c>
      <c r="R52" s="2"/>
      <c r="S52" s="3"/>
      <c r="T52" s="2" t="s">
        <v>80</v>
      </c>
    </row>
    <row r="53" spans="1:20" x14ac:dyDescent="0.25">
      <c r="A53" s="24">
        <v>36</v>
      </c>
      <c r="B53" s="32" t="s">
        <v>31</v>
      </c>
      <c r="C53" s="2" t="s">
        <v>1</v>
      </c>
      <c r="D53" s="3">
        <v>1</v>
      </c>
      <c r="E53" s="2">
        <v>22</v>
      </c>
      <c r="F53" s="4">
        <v>14310</v>
      </c>
      <c r="G53" s="4">
        <f t="shared" si="2"/>
        <v>374635.79999999993</v>
      </c>
      <c r="H53" s="20">
        <v>4.8277999999999999</v>
      </c>
      <c r="I53" s="4">
        <f t="shared" si="3"/>
        <v>2964.0830191805794</v>
      </c>
      <c r="J53" s="4">
        <f t="shared" si="4"/>
        <v>3527.2587928248895</v>
      </c>
      <c r="K53" s="4">
        <f t="shared" si="5"/>
        <v>77599.693442147574</v>
      </c>
      <c r="L53" s="4">
        <v>3527.26</v>
      </c>
      <c r="M53" s="5">
        <f t="shared" si="8"/>
        <v>77599.72</v>
      </c>
      <c r="N53" s="2"/>
      <c r="O53" s="3"/>
      <c r="P53" s="3"/>
      <c r="Q53" s="2">
        <v>435</v>
      </c>
      <c r="R53" s="2"/>
      <c r="S53" s="3"/>
      <c r="T53" s="2" t="s">
        <v>80</v>
      </c>
    </row>
    <row r="54" spans="1:20" x14ac:dyDescent="0.25">
      <c r="A54" s="24">
        <v>37</v>
      </c>
      <c r="B54" s="32" t="s">
        <v>32</v>
      </c>
      <c r="C54" s="2" t="s">
        <v>1</v>
      </c>
      <c r="D54" s="3">
        <v>1</v>
      </c>
      <c r="E54" s="2">
        <v>2</v>
      </c>
      <c r="F54" s="4">
        <v>71000</v>
      </c>
      <c r="G54" s="4">
        <f t="shared" si="2"/>
        <v>168980</v>
      </c>
      <c r="H54" s="20">
        <v>4.8277999999999999</v>
      </c>
      <c r="I54" s="4">
        <f t="shared" si="3"/>
        <v>14706.491569659058</v>
      </c>
      <c r="J54" s="4">
        <f t="shared" si="4"/>
        <v>17500.724967894279</v>
      </c>
      <c r="K54" s="4">
        <f t="shared" si="5"/>
        <v>35001.449935788558</v>
      </c>
      <c r="L54" s="4">
        <v>17500.72</v>
      </c>
      <c r="M54" s="5">
        <f t="shared" si="8"/>
        <v>35001.440000000002</v>
      </c>
      <c r="N54" s="2"/>
      <c r="O54" s="3"/>
      <c r="P54" s="3"/>
      <c r="Q54" s="2">
        <v>435</v>
      </c>
      <c r="R54" s="2"/>
      <c r="S54" s="3"/>
      <c r="T54" s="2" t="s">
        <v>81</v>
      </c>
    </row>
    <row r="55" spans="1:20" x14ac:dyDescent="0.25">
      <c r="A55" s="24">
        <v>38</v>
      </c>
      <c r="B55" s="32" t="s">
        <v>33</v>
      </c>
      <c r="C55" s="2" t="s">
        <v>1</v>
      </c>
      <c r="D55" s="3">
        <v>1</v>
      </c>
      <c r="E55" s="2">
        <v>1</v>
      </c>
      <c r="F55" s="4">
        <v>654750</v>
      </c>
      <c r="G55" s="4">
        <f t="shared" si="2"/>
        <v>779152.5</v>
      </c>
      <c r="H55" s="20">
        <v>4.8277999999999999</v>
      </c>
      <c r="I55" s="4">
        <f t="shared" si="3"/>
        <v>135620.77965118687</v>
      </c>
      <c r="J55" s="4">
        <f t="shared" si="4"/>
        <v>161388.72778491236</v>
      </c>
      <c r="K55" s="4">
        <f t="shared" si="5"/>
        <v>161388.72778491236</v>
      </c>
      <c r="L55" s="4">
        <v>161388.73000000001</v>
      </c>
      <c r="M55" s="5">
        <f t="shared" si="8"/>
        <v>161388.73000000001</v>
      </c>
      <c r="N55" s="2"/>
      <c r="O55" s="3"/>
      <c r="P55" s="3"/>
      <c r="Q55" s="2">
        <v>435</v>
      </c>
      <c r="R55" s="2"/>
      <c r="S55" s="3"/>
      <c r="T55" s="2" t="s">
        <v>71</v>
      </c>
    </row>
    <row r="56" spans="1:20" x14ac:dyDescent="0.25">
      <c r="A56" s="24">
        <v>39</v>
      </c>
      <c r="B56" s="32" t="s">
        <v>39</v>
      </c>
      <c r="C56" s="2" t="s">
        <v>1</v>
      </c>
      <c r="D56" s="3">
        <v>1</v>
      </c>
      <c r="E56" s="2">
        <v>200</v>
      </c>
      <c r="F56" s="4">
        <v>4552</v>
      </c>
      <c r="G56" s="4">
        <f t="shared" si="2"/>
        <v>1083376</v>
      </c>
      <c r="H56" s="20">
        <v>4.8277999999999999</v>
      </c>
      <c r="I56" s="4">
        <f t="shared" si="3"/>
        <v>942.87252993081734</v>
      </c>
      <c r="J56" s="4">
        <f t="shared" si="4"/>
        <v>1122.0183106176726</v>
      </c>
      <c r="K56" s="4">
        <f t="shared" si="5"/>
        <v>224403.66212353451</v>
      </c>
      <c r="L56" s="4">
        <v>1122.02</v>
      </c>
      <c r="M56" s="5">
        <f t="shared" si="8"/>
        <v>224404</v>
      </c>
      <c r="N56" s="2"/>
      <c r="O56" s="3"/>
      <c r="P56" s="3"/>
      <c r="Q56" s="2">
        <v>435</v>
      </c>
      <c r="R56" s="2"/>
      <c r="S56" s="3"/>
      <c r="T56" s="2" t="s">
        <v>82</v>
      </c>
    </row>
    <row r="57" spans="1:20" x14ac:dyDescent="0.25">
      <c r="A57" s="24">
        <v>40</v>
      </c>
      <c r="B57" s="32" t="s">
        <v>34</v>
      </c>
      <c r="C57" s="2" t="s">
        <v>1</v>
      </c>
      <c r="D57" s="3">
        <v>1</v>
      </c>
      <c r="E57" s="2">
        <v>2</v>
      </c>
      <c r="F57" s="4">
        <v>109000</v>
      </c>
      <c r="G57" s="4">
        <f t="shared" si="2"/>
        <v>259420</v>
      </c>
      <c r="H57" s="20">
        <v>4.8277999999999999</v>
      </c>
      <c r="I57" s="4">
        <f t="shared" si="3"/>
        <v>22577.571564687849</v>
      </c>
      <c r="J57" s="4">
        <f t="shared" si="4"/>
        <v>26867.310161978538</v>
      </c>
      <c r="K57" s="4">
        <f t="shared" si="5"/>
        <v>53734.620323957075</v>
      </c>
      <c r="L57" s="4">
        <v>26867.31</v>
      </c>
      <c r="M57" s="5">
        <f t="shared" si="8"/>
        <v>53734.62</v>
      </c>
      <c r="N57" s="2"/>
      <c r="O57" s="3"/>
      <c r="P57" s="3"/>
      <c r="Q57" s="2">
        <v>435</v>
      </c>
      <c r="R57" s="2"/>
      <c r="S57" s="3"/>
      <c r="T57" s="2" t="s">
        <v>83</v>
      </c>
    </row>
    <row r="58" spans="1:20" x14ac:dyDescent="0.25">
      <c r="A58" s="24">
        <v>41</v>
      </c>
      <c r="B58" s="32" t="s">
        <v>35</v>
      </c>
      <c r="C58" s="2" t="s">
        <v>1</v>
      </c>
      <c r="D58" s="3">
        <v>1</v>
      </c>
      <c r="E58" s="2">
        <v>2</v>
      </c>
      <c r="F58" s="4">
        <v>19320</v>
      </c>
      <c r="G58" s="4">
        <f t="shared" si="2"/>
        <v>45981.599999999999</v>
      </c>
      <c r="H58" s="20">
        <v>4.8277999999999999</v>
      </c>
      <c r="I58" s="4">
        <f t="shared" si="3"/>
        <v>4001.8227764199014</v>
      </c>
      <c r="J58" s="4">
        <f t="shared" si="4"/>
        <v>4762.1691039396828</v>
      </c>
      <c r="K58" s="4">
        <f t="shared" si="5"/>
        <v>9524.3382078793657</v>
      </c>
      <c r="L58" s="4">
        <v>4762.17</v>
      </c>
      <c r="M58" s="5">
        <f t="shared" si="8"/>
        <v>9524.34</v>
      </c>
      <c r="N58" s="2"/>
      <c r="O58" s="3"/>
      <c r="P58" s="3"/>
      <c r="Q58" s="2">
        <v>435</v>
      </c>
      <c r="R58" s="2"/>
      <c r="S58" s="3"/>
      <c r="T58" s="2" t="s">
        <v>83</v>
      </c>
    </row>
    <row r="59" spans="1:20" ht="22.5" x14ac:dyDescent="0.25">
      <c r="A59" s="24">
        <v>42</v>
      </c>
      <c r="B59" s="32" t="s">
        <v>105</v>
      </c>
      <c r="C59" s="2" t="s">
        <v>1</v>
      </c>
      <c r="D59" s="3">
        <v>1</v>
      </c>
      <c r="E59" s="2">
        <v>20</v>
      </c>
      <c r="F59" s="4">
        <v>28000</v>
      </c>
      <c r="G59" s="4">
        <f t="shared" si="2"/>
        <v>666400</v>
      </c>
      <c r="H59" s="20">
        <v>4.8277999999999999</v>
      </c>
      <c r="I59" s="4">
        <f t="shared" si="3"/>
        <v>5799.7431542317418</v>
      </c>
      <c r="J59" s="4">
        <f t="shared" si="4"/>
        <v>6901.6943535357723</v>
      </c>
      <c r="K59" s="4">
        <f t="shared" si="5"/>
        <v>138033.88707071546</v>
      </c>
      <c r="L59" s="4">
        <v>6901.69</v>
      </c>
      <c r="M59" s="5">
        <f t="shared" si="8"/>
        <v>138033.79999999999</v>
      </c>
      <c r="N59" s="2"/>
      <c r="O59" s="3"/>
      <c r="P59" s="3"/>
      <c r="Q59" s="2">
        <v>435</v>
      </c>
      <c r="R59" s="2"/>
      <c r="S59" s="3"/>
      <c r="T59" s="2" t="s">
        <v>81</v>
      </c>
    </row>
    <row r="60" spans="1:20" x14ac:dyDescent="0.25">
      <c r="A60" s="24">
        <v>43</v>
      </c>
      <c r="B60" s="32" t="s">
        <v>106</v>
      </c>
      <c r="C60" s="2" t="s">
        <v>1</v>
      </c>
      <c r="D60" s="3">
        <v>1</v>
      </c>
      <c r="E60" s="2">
        <v>1</v>
      </c>
      <c r="F60" s="4">
        <v>500000</v>
      </c>
      <c r="G60" s="4">
        <f t="shared" si="2"/>
        <v>595000</v>
      </c>
      <c r="H60" s="20">
        <v>4.8277999999999999</v>
      </c>
      <c r="I60" s="4">
        <f t="shared" si="3"/>
        <v>103566.84203985252</v>
      </c>
      <c r="J60" s="4">
        <f t="shared" si="4"/>
        <v>123244.5420274245</v>
      </c>
      <c r="K60" s="4">
        <f t="shared" si="5"/>
        <v>123244.5420274245</v>
      </c>
      <c r="L60" s="4">
        <v>123244.54</v>
      </c>
      <c r="M60" s="5">
        <f t="shared" si="8"/>
        <v>123244.54</v>
      </c>
      <c r="N60" s="2"/>
      <c r="O60" s="3"/>
      <c r="P60" s="3"/>
      <c r="Q60" s="2"/>
      <c r="R60" s="2"/>
      <c r="S60" s="3"/>
      <c r="T60" s="2" t="s">
        <v>84</v>
      </c>
    </row>
    <row r="61" spans="1:20" x14ac:dyDescent="0.25">
      <c r="A61" s="24">
        <v>44</v>
      </c>
      <c r="B61" s="32" t="s">
        <v>38</v>
      </c>
      <c r="C61" s="2" t="s">
        <v>1</v>
      </c>
      <c r="D61" s="3">
        <v>1</v>
      </c>
      <c r="E61" s="2">
        <v>6</v>
      </c>
      <c r="F61" s="4">
        <v>12000</v>
      </c>
      <c r="G61" s="4">
        <f t="shared" si="2"/>
        <v>85680</v>
      </c>
      <c r="H61" s="20">
        <v>4.8277999999999999</v>
      </c>
      <c r="I61" s="4">
        <f t="shared" si="3"/>
        <v>2485.6042089564608</v>
      </c>
      <c r="J61" s="4">
        <f t="shared" si="4"/>
        <v>2957.8690086581882</v>
      </c>
      <c r="K61" s="4">
        <f t="shared" si="5"/>
        <v>17747.214051949129</v>
      </c>
      <c r="L61" s="4">
        <v>2957.87</v>
      </c>
      <c r="M61" s="5">
        <f t="shared" si="8"/>
        <v>17747.22</v>
      </c>
      <c r="N61" s="2"/>
      <c r="O61" s="3"/>
      <c r="P61" s="3"/>
      <c r="Q61" s="2"/>
      <c r="R61" s="2"/>
      <c r="S61" s="3"/>
      <c r="T61" s="2" t="s">
        <v>84</v>
      </c>
    </row>
    <row r="62" spans="1:20" x14ac:dyDescent="0.25">
      <c r="A62" s="24">
        <v>45</v>
      </c>
      <c r="B62" s="32" t="s">
        <v>37</v>
      </c>
      <c r="C62" s="2" t="s">
        <v>1</v>
      </c>
      <c r="D62" s="3">
        <v>1</v>
      </c>
      <c r="E62" s="2">
        <v>2</v>
      </c>
      <c r="F62" s="4">
        <v>95044</v>
      </c>
      <c r="G62" s="4">
        <f t="shared" si="2"/>
        <v>226204.72</v>
      </c>
      <c r="H62" s="20">
        <v>4.8277999999999999</v>
      </c>
      <c r="I62" s="4">
        <f t="shared" si="3"/>
        <v>19686.813869671485</v>
      </c>
      <c r="J62" s="4">
        <f t="shared" si="4"/>
        <v>23427.308504909066</v>
      </c>
      <c r="K62" s="4">
        <f t="shared" si="5"/>
        <v>46854.617009818132</v>
      </c>
      <c r="L62" s="4">
        <v>23427.31</v>
      </c>
      <c r="M62" s="5">
        <f t="shared" si="8"/>
        <v>46854.62</v>
      </c>
      <c r="N62" s="2"/>
      <c r="O62" s="3"/>
      <c r="P62" s="3"/>
      <c r="Q62" s="2"/>
      <c r="R62" s="2"/>
      <c r="S62" s="3"/>
      <c r="T62" s="2" t="s">
        <v>84</v>
      </c>
    </row>
    <row r="63" spans="1:20" x14ac:dyDescent="0.25">
      <c r="A63" s="24">
        <v>46</v>
      </c>
      <c r="B63" s="32" t="s">
        <v>40</v>
      </c>
      <c r="C63" s="2" t="s">
        <v>1</v>
      </c>
      <c r="D63" s="3">
        <v>1</v>
      </c>
      <c r="E63" s="2">
        <v>2</v>
      </c>
      <c r="F63" s="4">
        <v>83100</v>
      </c>
      <c r="G63" s="4">
        <f t="shared" si="2"/>
        <v>197778</v>
      </c>
      <c r="H63" s="20">
        <v>4.8277999999999999</v>
      </c>
      <c r="I63" s="4">
        <f t="shared" si="3"/>
        <v>17212.80914702349</v>
      </c>
      <c r="J63" s="4">
        <f t="shared" si="4"/>
        <v>20483.242884957952</v>
      </c>
      <c r="K63" s="4">
        <f t="shared" si="5"/>
        <v>40966.485769915904</v>
      </c>
      <c r="L63" s="4">
        <v>20483.240000000002</v>
      </c>
      <c r="M63" s="5">
        <f t="shared" si="8"/>
        <v>40966.480000000003</v>
      </c>
      <c r="N63" s="2"/>
      <c r="O63" s="3"/>
      <c r="P63" s="3"/>
      <c r="Q63" s="2"/>
      <c r="R63" s="2"/>
      <c r="S63" s="3"/>
      <c r="T63" s="2" t="s">
        <v>85</v>
      </c>
    </row>
    <row r="64" spans="1:20" s="9" customFormat="1" x14ac:dyDescent="0.25">
      <c r="A64" s="24">
        <v>47</v>
      </c>
      <c r="B64" s="32" t="s">
        <v>60</v>
      </c>
      <c r="C64" s="2" t="s">
        <v>1</v>
      </c>
      <c r="D64" s="3">
        <v>1</v>
      </c>
      <c r="E64" s="2">
        <v>1</v>
      </c>
      <c r="F64" s="8">
        <v>600000</v>
      </c>
      <c r="G64" s="4">
        <f t="shared" si="2"/>
        <v>714000</v>
      </c>
      <c r="H64" s="20">
        <v>4.8277999999999999</v>
      </c>
      <c r="I64" s="4">
        <f t="shared" si="3"/>
        <v>124280.21044782303</v>
      </c>
      <c r="J64" s="4">
        <f t="shared" si="4"/>
        <v>147893.45043290939</v>
      </c>
      <c r="K64" s="4">
        <f t="shared" si="5"/>
        <v>147893.45043290939</v>
      </c>
      <c r="L64" s="4">
        <v>147893.45000000001</v>
      </c>
      <c r="M64" s="5">
        <f t="shared" si="8"/>
        <v>147893.45000000001</v>
      </c>
      <c r="N64" s="6"/>
      <c r="O64" s="7"/>
      <c r="P64" s="7"/>
      <c r="Q64" s="6">
        <v>435</v>
      </c>
      <c r="R64" s="6"/>
      <c r="S64" s="7"/>
      <c r="T64" s="6" t="s">
        <v>71</v>
      </c>
    </row>
    <row r="65" spans="1:20" x14ac:dyDescent="0.25">
      <c r="A65" s="24">
        <v>48</v>
      </c>
      <c r="B65" s="32" t="s">
        <v>107</v>
      </c>
      <c r="C65" s="2" t="s">
        <v>1</v>
      </c>
      <c r="D65" s="3">
        <v>1</v>
      </c>
      <c r="E65" s="2">
        <v>30</v>
      </c>
      <c r="F65" s="4">
        <v>8000</v>
      </c>
      <c r="G65" s="4">
        <f t="shared" si="2"/>
        <v>285600</v>
      </c>
      <c r="H65" s="20">
        <v>4.8277999999999999</v>
      </c>
      <c r="I65" s="4">
        <f t="shared" si="3"/>
        <v>1657.0694726376403</v>
      </c>
      <c r="J65" s="4">
        <f t="shared" si="4"/>
        <v>1971.9126724387918</v>
      </c>
      <c r="K65" s="4">
        <f t="shared" si="5"/>
        <v>59157.38017316375</v>
      </c>
      <c r="L65" s="4">
        <v>1971.91</v>
      </c>
      <c r="M65" s="5">
        <f t="shared" si="8"/>
        <v>59157.3</v>
      </c>
      <c r="N65" s="2"/>
      <c r="O65" s="3"/>
      <c r="P65" s="3"/>
      <c r="Q65" s="2">
        <v>435</v>
      </c>
      <c r="R65" s="2"/>
      <c r="S65" s="3"/>
      <c r="T65" s="2" t="s">
        <v>71</v>
      </c>
    </row>
    <row r="66" spans="1:20" x14ac:dyDescent="0.25">
      <c r="A66" s="24">
        <v>49</v>
      </c>
      <c r="B66" s="32" t="s">
        <v>41</v>
      </c>
      <c r="C66" s="2" t="s">
        <v>42</v>
      </c>
      <c r="D66" s="3">
        <v>1</v>
      </c>
      <c r="E66" s="2">
        <v>10000</v>
      </c>
      <c r="F66" s="4">
        <v>41</v>
      </c>
      <c r="G66" s="4">
        <f t="shared" si="2"/>
        <v>487900</v>
      </c>
      <c r="H66" s="20">
        <v>4.8277999999999999</v>
      </c>
      <c r="I66" s="4">
        <f t="shared" si="3"/>
        <v>8.4924810472679066</v>
      </c>
      <c r="J66" s="4">
        <f t="shared" si="4"/>
        <v>10.106052446248809</v>
      </c>
      <c r="K66" s="4">
        <f t="shared" si="5"/>
        <v>101060.52446248809</v>
      </c>
      <c r="L66" s="4">
        <v>10.11</v>
      </c>
      <c r="M66" s="5">
        <f t="shared" si="8"/>
        <v>101100</v>
      </c>
      <c r="N66" s="2"/>
      <c r="O66" s="3"/>
      <c r="P66" s="3"/>
      <c r="Q66" s="2">
        <v>435</v>
      </c>
      <c r="R66" s="2"/>
      <c r="S66" s="3"/>
      <c r="T66" s="2" t="s">
        <v>86</v>
      </c>
    </row>
    <row r="67" spans="1:20" x14ac:dyDescent="0.25">
      <c r="A67" s="24">
        <v>50</v>
      </c>
      <c r="B67" s="32" t="s">
        <v>108</v>
      </c>
      <c r="C67" s="2" t="s">
        <v>43</v>
      </c>
      <c r="D67" s="3">
        <v>1</v>
      </c>
      <c r="E67" s="2">
        <v>10000</v>
      </c>
      <c r="F67" s="4">
        <v>56.69</v>
      </c>
      <c r="G67" s="4">
        <f t="shared" si="2"/>
        <v>674610.99999999988</v>
      </c>
      <c r="H67" s="20">
        <v>4.8277999999999999</v>
      </c>
      <c r="I67" s="4">
        <f t="shared" si="3"/>
        <v>11.742408550478478</v>
      </c>
      <c r="J67" s="4">
        <f t="shared" si="4"/>
        <v>13.973466175069388</v>
      </c>
      <c r="K67" s="4">
        <f t="shared" si="5"/>
        <v>139734.66175069389</v>
      </c>
      <c r="L67" s="4">
        <v>13.97</v>
      </c>
      <c r="M67" s="5">
        <f t="shared" si="8"/>
        <v>139700</v>
      </c>
      <c r="N67" s="2"/>
      <c r="O67" s="3"/>
      <c r="P67" s="3"/>
      <c r="Q67" s="2">
        <v>435</v>
      </c>
      <c r="R67" s="2"/>
      <c r="S67" s="3"/>
      <c r="T67" s="2" t="s">
        <v>87</v>
      </c>
    </row>
    <row r="68" spans="1:20" x14ac:dyDescent="0.25">
      <c r="A68" s="24">
        <v>51</v>
      </c>
      <c r="B68" s="32" t="s">
        <v>44</v>
      </c>
      <c r="C68" s="2" t="s">
        <v>43</v>
      </c>
      <c r="D68" s="3">
        <v>1</v>
      </c>
      <c r="E68" s="2">
        <v>6000</v>
      </c>
      <c r="F68" s="4">
        <v>250</v>
      </c>
      <c r="G68" s="4">
        <f t="shared" si="2"/>
        <v>1785000</v>
      </c>
      <c r="H68" s="20">
        <v>4.8277999999999999</v>
      </c>
      <c r="I68" s="4">
        <f t="shared" si="3"/>
        <v>51.783421019926259</v>
      </c>
      <c r="J68" s="4">
        <f t="shared" si="4"/>
        <v>61.622271013712243</v>
      </c>
      <c r="K68" s="4">
        <f t="shared" si="5"/>
        <v>369733.62608227343</v>
      </c>
      <c r="L68" s="4">
        <v>61.62</v>
      </c>
      <c r="M68" s="5">
        <f t="shared" si="8"/>
        <v>369720</v>
      </c>
      <c r="N68" s="2"/>
      <c r="O68" s="3"/>
      <c r="P68" s="3"/>
      <c r="Q68" s="2">
        <v>435</v>
      </c>
      <c r="R68" s="2"/>
      <c r="S68" s="3"/>
      <c r="T68" s="2" t="s">
        <v>88</v>
      </c>
    </row>
    <row r="69" spans="1:20" x14ac:dyDescent="0.25">
      <c r="A69" s="24">
        <v>52</v>
      </c>
      <c r="B69" s="32" t="s">
        <v>67</v>
      </c>
      <c r="C69" s="2" t="s">
        <v>104</v>
      </c>
      <c r="D69" s="3">
        <v>1</v>
      </c>
      <c r="E69" s="2">
        <v>2000</v>
      </c>
      <c r="F69" s="4">
        <v>120</v>
      </c>
      <c r="G69" s="4">
        <f t="shared" si="2"/>
        <v>285599.99999999994</v>
      </c>
      <c r="H69" s="20">
        <v>4.8277999999999999</v>
      </c>
      <c r="I69" s="4">
        <f t="shared" si="3"/>
        <v>24.856042089564607</v>
      </c>
      <c r="J69" s="4">
        <f t="shared" si="4"/>
        <v>29.578690086581879</v>
      </c>
      <c r="K69" s="4">
        <f t="shared" si="5"/>
        <v>59157.380173163758</v>
      </c>
      <c r="L69" s="4">
        <v>29.58</v>
      </c>
      <c r="M69" s="5">
        <f t="shared" si="8"/>
        <v>59160</v>
      </c>
      <c r="N69" s="2"/>
      <c r="O69" s="3"/>
      <c r="P69" s="3"/>
      <c r="Q69" s="2">
        <v>435</v>
      </c>
      <c r="R69" s="2"/>
      <c r="S69" s="3"/>
      <c r="T69" s="2" t="s">
        <v>89</v>
      </c>
    </row>
    <row r="70" spans="1:20" x14ac:dyDescent="0.25">
      <c r="A70" s="24">
        <v>53</v>
      </c>
      <c r="B70" s="32" t="s">
        <v>48</v>
      </c>
      <c r="C70" s="2" t="s">
        <v>43</v>
      </c>
      <c r="D70" s="3">
        <v>1</v>
      </c>
      <c r="E70" s="2">
        <v>5000</v>
      </c>
      <c r="F70" s="4">
        <v>125</v>
      </c>
      <c r="G70" s="4">
        <f t="shared" si="2"/>
        <v>743750</v>
      </c>
      <c r="H70" s="20">
        <v>4.8277999999999999</v>
      </c>
      <c r="I70" s="4">
        <f t="shared" si="3"/>
        <v>25.891710509963129</v>
      </c>
      <c r="J70" s="4">
        <f t="shared" si="4"/>
        <v>30.811135506856122</v>
      </c>
      <c r="K70" s="4">
        <f t="shared" si="5"/>
        <v>154055.67753428061</v>
      </c>
      <c r="L70" s="4">
        <v>30.81</v>
      </c>
      <c r="M70" s="4">
        <f t="shared" si="8"/>
        <v>154050</v>
      </c>
      <c r="N70" s="2"/>
      <c r="O70" s="3"/>
      <c r="P70" s="3"/>
      <c r="Q70" s="2">
        <v>435</v>
      </c>
      <c r="R70" s="2"/>
      <c r="S70" s="3"/>
      <c r="T70" s="2" t="s">
        <v>89</v>
      </c>
    </row>
    <row r="71" spans="1:20" x14ac:dyDescent="0.25">
      <c r="A71" s="24">
        <v>54</v>
      </c>
      <c r="B71" s="32" t="s">
        <v>50</v>
      </c>
      <c r="C71" s="2" t="s">
        <v>49</v>
      </c>
      <c r="D71" s="3">
        <v>1</v>
      </c>
      <c r="E71" s="2">
        <v>10000</v>
      </c>
      <c r="F71" s="4">
        <v>125</v>
      </c>
      <c r="G71" s="4">
        <f t="shared" si="2"/>
        <v>1487500</v>
      </c>
      <c r="H71" s="20">
        <v>4.8277999999999999</v>
      </c>
      <c r="I71" s="4">
        <f t="shared" si="3"/>
        <v>25.891710509963129</v>
      </c>
      <c r="J71" s="4">
        <f t="shared" si="4"/>
        <v>30.811135506856122</v>
      </c>
      <c r="K71" s="4">
        <f t="shared" si="5"/>
        <v>308111.35506856121</v>
      </c>
      <c r="L71" s="4">
        <v>30.81</v>
      </c>
      <c r="M71" s="4">
        <f t="shared" si="8"/>
        <v>308100</v>
      </c>
      <c r="N71" s="2"/>
      <c r="O71" s="3"/>
      <c r="P71" s="3"/>
      <c r="Q71" s="2">
        <v>435</v>
      </c>
      <c r="R71" s="2"/>
      <c r="S71" s="3"/>
      <c r="T71" s="2" t="s">
        <v>90</v>
      </c>
    </row>
    <row r="72" spans="1:20" x14ac:dyDescent="0.25">
      <c r="A72" s="24">
        <v>55</v>
      </c>
      <c r="B72" s="32" t="s">
        <v>45</v>
      </c>
      <c r="C72" s="2" t="s">
        <v>46</v>
      </c>
      <c r="D72" s="3">
        <v>1</v>
      </c>
      <c r="E72" s="2">
        <v>80000</v>
      </c>
      <c r="F72" s="4">
        <v>65</v>
      </c>
      <c r="G72" s="4">
        <f t="shared" si="2"/>
        <v>6188000</v>
      </c>
      <c r="H72" s="20">
        <v>4.8277999999999999</v>
      </c>
      <c r="I72" s="4">
        <f t="shared" si="3"/>
        <v>13.463689465180828</v>
      </c>
      <c r="J72" s="4">
        <f t="shared" si="4"/>
        <v>16.021790463565186</v>
      </c>
      <c r="K72" s="4">
        <f t="shared" si="5"/>
        <v>1281743.2370852148</v>
      </c>
      <c r="L72" s="4">
        <v>16.02</v>
      </c>
      <c r="M72" s="4">
        <f t="shared" si="8"/>
        <v>1281600</v>
      </c>
      <c r="N72" s="2"/>
      <c r="O72" s="3"/>
      <c r="P72" s="3"/>
      <c r="Q72" s="2"/>
      <c r="R72" s="2"/>
      <c r="S72" s="3"/>
      <c r="T72" s="2" t="s">
        <v>84</v>
      </c>
    </row>
    <row r="73" spans="1:20" x14ac:dyDescent="0.25">
      <c r="A73" s="24">
        <v>56</v>
      </c>
      <c r="B73" s="32" t="s">
        <v>52</v>
      </c>
      <c r="C73" s="2" t="s">
        <v>5</v>
      </c>
      <c r="D73" s="3">
        <v>1</v>
      </c>
      <c r="E73" s="2">
        <v>5000</v>
      </c>
      <c r="F73" s="4">
        <v>12.5</v>
      </c>
      <c r="G73" s="4">
        <f t="shared" si="2"/>
        <v>74375</v>
      </c>
      <c r="H73" s="20">
        <v>4.8277999999999999</v>
      </c>
      <c r="I73" s="4">
        <f t="shared" si="3"/>
        <v>2.5891710509963133</v>
      </c>
      <c r="J73" s="4">
        <f t="shared" si="4"/>
        <v>3.0811135506856129</v>
      </c>
      <c r="K73" s="4">
        <f t="shared" si="5"/>
        <v>15405.567753428064</v>
      </c>
      <c r="L73" s="4">
        <v>3.08</v>
      </c>
      <c r="M73" s="4">
        <f t="shared" si="8"/>
        <v>15400</v>
      </c>
      <c r="N73" s="2"/>
      <c r="O73" s="3"/>
      <c r="P73" s="3"/>
      <c r="Q73" s="2"/>
      <c r="R73" s="2"/>
      <c r="S73" s="3"/>
      <c r="T73" s="2" t="s">
        <v>84</v>
      </c>
    </row>
    <row r="74" spans="1:20" x14ac:dyDescent="0.25">
      <c r="A74" s="24">
        <v>57</v>
      </c>
      <c r="B74" s="32" t="s">
        <v>47</v>
      </c>
      <c r="C74" s="2" t="s">
        <v>1</v>
      </c>
      <c r="D74" s="3">
        <v>1</v>
      </c>
      <c r="E74" s="2">
        <v>1000</v>
      </c>
      <c r="F74" s="4">
        <v>16.5</v>
      </c>
      <c r="G74" s="4">
        <f t="shared" si="2"/>
        <v>19634.999999999996</v>
      </c>
      <c r="H74" s="20">
        <v>4.8277999999999999</v>
      </c>
      <c r="I74" s="4">
        <f t="shared" si="3"/>
        <v>3.4177057873151333</v>
      </c>
      <c r="J74" s="4">
        <f t="shared" si="4"/>
        <v>4.0670698869050081</v>
      </c>
      <c r="K74" s="4">
        <f t="shared" si="5"/>
        <v>4067.0698869050079</v>
      </c>
      <c r="L74" s="4">
        <v>4.07</v>
      </c>
      <c r="M74" s="4">
        <f t="shared" si="8"/>
        <v>4070.0000000000005</v>
      </c>
      <c r="N74" s="2"/>
      <c r="O74" s="3"/>
      <c r="P74" s="3"/>
      <c r="Q74" s="2"/>
      <c r="R74" s="2"/>
      <c r="S74" s="3"/>
      <c r="T74" s="2" t="s">
        <v>91</v>
      </c>
    </row>
    <row r="75" spans="1:20" x14ac:dyDescent="0.25">
      <c r="A75" s="24">
        <v>58</v>
      </c>
      <c r="B75" s="32" t="s">
        <v>55</v>
      </c>
      <c r="C75" s="2" t="s">
        <v>51</v>
      </c>
      <c r="D75" s="3">
        <v>1</v>
      </c>
      <c r="E75" s="2">
        <v>4</v>
      </c>
      <c r="F75" s="4">
        <v>20450.68</v>
      </c>
      <c r="G75" s="4">
        <f t="shared" si="2"/>
        <v>97345.236799999999</v>
      </c>
      <c r="H75" s="20">
        <v>4.8277999999999999</v>
      </c>
      <c r="I75" s="4">
        <f t="shared" si="3"/>
        <v>4236.0246903351426</v>
      </c>
      <c r="J75" s="4">
        <f t="shared" si="4"/>
        <v>5040.8693814988192</v>
      </c>
      <c r="K75" s="4">
        <f t="shared" si="5"/>
        <v>20163.477525995277</v>
      </c>
      <c r="L75" s="4">
        <v>5040.87</v>
      </c>
      <c r="M75" s="4">
        <f t="shared" si="8"/>
        <v>20163.48</v>
      </c>
      <c r="N75" s="2"/>
      <c r="O75" s="3"/>
      <c r="P75" s="3"/>
      <c r="Q75" s="2"/>
      <c r="R75" s="2"/>
      <c r="S75" s="3"/>
      <c r="T75" s="2" t="s">
        <v>92</v>
      </c>
    </row>
    <row r="76" spans="1:20" x14ac:dyDescent="0.25">
      <c r="A76" s="24">
        <v>59</v>
      </c>
      <c r="B76" s="32" t="s">
        <v>54</v>
      </c>
      <c r="C76" s="2" t="s">
        <v>1</v>
      </c>
      <c r="D76" s="3">
        <v>1</v>
      </c>
      <c r="E76" s="2">
        <v>4</v>
      </c>
      <c r="F76" s="4">
        <v>17025.57</v>
      </c>
      <c r="G76" s="4">
        <f t="shared" si="2"/>
        <v>81041.713199999998</v>
      </c>
      <c r="H76" s="20">
        <v>4.8277999999999999</v>
      </c>
      <c r="I76" s="4">
        <f t="shared" si="3"/>
        <v>3526.5690376569037</v>
      </c>
      <c r="J76" s="4">
        <f t="shared" si="4"/>
        <v>4196.6171548117154</v>
      </c>
      <c r="K76" s="4">
        <f t="shared" si="5"/>
        <v>16786.468619246862</v>
      </c>
      <c r="L76" s="4">
        <v>4196.62</v>
      </c>
      <c r="M76" s="4">
        <f t="shared" si="8"/>
        <v>16786.48</v>
      </c>
      <c r="N76" s="2"/>
      <c r="O76" s="3"/>
      <c r="P76" s="3"/>
      <c r="Q76" s="2"/>
      <c r="R76" s="2"/>
      <c r="S76" s="3"/>
      <c r="T76" s="2" t="s">
        <v>93</v>
      </c>
    </row>
    <row r="77" spans="1:20" s="13" customFormat="1" x14ac:dyDescent="0.25">
      <c r="A77" s="24">
        <v>60</v>
      </c>
      <c r="B77" s="33" t="s">
        <v>53</v>
      </c>
      <c r="C77" s="10" t="s">
        <v>1</v>
      </c>
      <c r="D77" s="11">
        <v>1</v>
      </c>
      <c r="E77" s="10">
        <v>1</v>
      </c>
      <c r="F77" s="12">
        <v>134453.78</v>
      </c>
      <c r="G77" s="4">
        <f t="shared" si="2"/>
        <v>159999.9982</v>
      </c>
      <c r="H77" s="20">
        <v>4.8277999999999999</v>
      </c>
      <c r="I77" s="4">
        <f t="shared" si="3"/>
        <v>27849.906789842164</v>
      </c>
      <c r="J77" s="4">
        <f t="shared" si="4"/>
        <v>33141.389079912173</v>
      </c>
      <c r="K77" s="4">
        <f t="shared" si="5"/>
        <v>33141.389079912173</v>
      </c>
      <c r="L77" s="4">
        <v>33141.39</v>
      </c>
      <c r="M77" s="4">
        <f t="shared" si="8"/>
        <v>33141.39</v>
      </c>
      <c r="N77" s="10"/>
      <c r="O77" s="11"/>
      <c r="P77" s="11"/>
      <c r="Q77" s="10"/>
      <c r="R77" s="10"/>
      <c r="S77" s="11"/>
      <c r="T77" s="10" t="s">
        <v>94</v>
      </c>
    </row>
    <row r="78" spans="1:20" x14ac:dyDescent="0.25">
      <c r="A78" s="24">
        <v>61</v>
      </c>
      <c r="B78" s="32" t="s">
        <v>57</v>
      </c>
      <c r="C78" s="2" t="s">
        <v>1</v>
      </c>
      <c r="D78" s="3">
        <v>1</v>
      </c>
      <c r="E78" s="2">
        <v>2</v>
      </c>
      <c r="F78" s="4">
        <v>663000</v>
      </c>
      <c r="G78" s="4">
        <f t="shared" si="2"/>
        <v>1577940</v>
      </c>
      <c r="H78" s="20">
        <v>4.8277999999999999</v>
      </c>
      <c r="I78" s="4">
        <f t="shared" si="3"/>
        <v>137329.63254484444</v>
      </c>
      <c r="J78" s="4">
        <f t="shared" si="4"/>
        <v>163422.26272836488</v>
      </c>
      <c r="K78" s="4">
        <f t="shared" si="5"/>
        <v>326844.52545672975</v>
      </c>
      <c r="L78" s="4">
        <v>163422.26</v>
      </c>
      <c r="M78" s="4">
        <f t="shared" si="8"/>
        <v>326844.52</v>
      </c>
      <c r="N78" s="2"/>
      <c r="O78" s="3"/>
      <c r="P78" s="3"/>
      <c r="Q78" s="2"/>
      <c r="R78" s="2"/>
      <c r="S78" s="3"/>
      <c r="T78" s="2" t="s">
        <v>80</v>
      </c>
    </row>
    <row r="79" spans="1:20" x14ac:dyDescent="0.25">
      <c r="A79" s="24">
        <v>62</v>
      </c>
      <c r="B79" s="32" t="s">
        <v>58</v>
      </c>
      <c r="C79" s="2" t="s">
        <v>43</v>
      </c>
      <c r="D79" s="3">
        <v>1</v>
      </c>
      <c r="E79" s="2">
        <v>10000</v>
      </c>
      <c r="F79" s="4">
        <v>16</v>
      </c>
      <c r="G79" s="4">
        <f t="shared" si="2"/>
        <v>190400</v>
      </c>
      <c r="H79" s="20">
        <v>4.8277999999999999</v>
      </c>
      <c r="I79" s="4">
        <f t="shared" si="3"/>
        <v>3.314138945275281</v>
      </c>
      <c r="J79" s="4">
        <f t="shared" si="4"/>
        <v>3.9438253448775842</v>
      </c>
      <c r="K79" s="4">
        <f t="shared" si="5"/>
        <v>39438.253448775838</v>
      </c>
      <c r="L79" s="4">
        <v>3.94</v>
      </c>
      <c r="M79" s="4">
        <f t="shared" si="8"/>
        <v>39400</v>
      </c>
      <c r="N79" s="2">
        <v>572</v>
      </c>
      <c r="O79" s="3"/>
      <c r="P79" s="3"/>
      <c r="Q79" s="2">
        <v>435</v>
      </c>
      <c r="R79" s="2"/>
      <c r="S79" s="3"/>
      <c r="T79" s="2" t="s">
        <v>95</v>
      </c>
    </row>
    <row r="80" spans="1:20" x14ac:dyDescent="0.25">
      <c r="A80" s="24">
        <v>63</v>
      </c>
      <c r="B80" s="32" t="s">
        <v>59</v>
      </c>
      <c r="C80" s="2" t="s">
        <v>1</v>
      </c>
      <c r="D80" s="3">
        <v>1</v>
      </c>
      <c r="E80" s="2">
        <v>1000</v>
      </c>
      <c r="F80" s="4">
        <v>190</v>
      </c>
      <c r="G80" s="4">
        <f t="shared" si="2"/>
        <v>226100</v>
      </c>
      <c r="H80" s="20">
        <v>4.8277999999999999</v>
      </c>
      <c r="I80" s="4">
        <f t="shared" si="3"/>
        <v>39.35539997514396</v>
      </c>
      <c r="J80" s="4">
        <f t="shared" si="4"/>
        <v>46.832925970421314</v>
      </c>
      <c r="K80" s="4">
        <f t="shared" si="5"/>
        <v>46832.925970421311</v>
      </c>
      <c r="L80" s="4">
        <v>46.83</v>
      </c>
      <c r="M80" s="4">
        <f t="shared" si="8"/>
        <v>46830</v>
      </c>
      <c r="N80" s="2">
        <v>572</v>
      </c>
      <c r="O80" s="3"/>
      <c r="P80" s="3"/>
      <c r="Q80" s="2">
        <v>435</v>
      </c>
      <c r="R80" s="2"/>
      <c r="S80" s="3"/>
      <c r="T80" s="2" t="s">
        <v>96</v>
      </c>
    </row>
    <row r="81" spans="1:20" x14ac:dyDescent="0.25">
      <c r="A81" s="24">
        <v>64</v>
      </c>
      <c r="B81" s="32" t="s">
        <v>61</v>
      </c>
      <c r="C81" s="2" t="s">
        <v>1</v>
      </c>
      <c r="D81" s="3">
        <v>1</v>
      </c>
      <c r="E81" s="2">
        <v>2</v>
      </c>
      <c r="F81" s="4">
        <v>24375</v>
      </c>
      <c r="G81" s="4">
        <f t="shared" si="2"/>
        <v>58012.5</v>
      </c>
      <c r="H81" s="20">
        <v>4.8277999999999999</v>
      </c>
      <c r="I81" s="4">
        <f t="shared" si="3"/>
        <v>5048.8835494428104</v>
      </c>
      <c r="J81" s="4">
        <f t="shared" si="4"/>
        <v>6008.1714238369441</v>
      </c>
      <c r="K81" s="4">
        <f t="shared" si="5"/>
        <v>12016.342847673888</v>
      </c>
      <c r="L81" s="4">
        <v>6008.17</v>
      </c>
      <c r="M81" s="4">
        <f t="shared" si="8"/>
        <v>12016.34</v>
      </c>
      <c r="N81" s="2"/>
      <c r="O81" s="3"/>
      <c r="P81" s="3"/>
      <c r="Q81" s="2"/>
      <c r="R81" s="2"/>
      <c r="S81" s="3"/>
      <c r="T81" s="2" t="s">
        <v>84</v>
      </c>
    </row>
    <row r="82" spans="1:20" x14ac:dyDescent="0.25">
      <c r="A82" s="24">
        <v>65</v>
      </c>
      <c r="B82" s="32" t="s">
        <v>62</v>
      </c>
      <c r="C82" s="2" t="s">
        <v>1</v>
      </c>
      <c r="D82" s="3">
        <v>1</v>
      </c>
      <c r="E82" s="2">
        <v>2</v>
      </c>
      <c r="F82" s="4">
        <v>40500</v>
      </c>
      <c r="G82" s="4">
        <f t="shared" si="2"/>
        <v>96390</v>
      </c>
      <c r="H82" s="20">
        <v>4.8277999999999999</v>
      </c>
      <c r="I82" s="4">
        <f t="shared" si="3"/>
        <v>8388.9142052280549</v>
      </c>
      <c r="J82" s="4">
        <f t="shared" si="4"/>
        <v>9982.8079042213849</v>
      </c>
      <c r="K82" s="4">
        <f t="shared" si="5"/>
        <v>19965.61580844277</v>
      </c>
      <c r="L82" s="4">
        <v>9982.81</v>
      </c>
      <c r="M82" s="4">
        <f t="shared" si="8"/>
        <v>19965.62</v>
      </c>
      <c r="N82" s="2"/>
      <c r="O82" s="3"/>
      <c r="P82" s="3"/>
      <c r="Q82" s="2"/>
      <c r="R82" s="2"/>
      <c r="S82" s="3"/>
      <c r="T82" s="2" t="s">
        <v>84</v>
      </c>
    </row>
    <row r="83" spans="1:20" ht="13.5" customHeight="1" x14ac:dyDescent="0.25">
      <c r="A83" s="24">
        <v>66</v>
      </c>
      <c r="B83" s="32" t="s">
        <v>63</v>
      </c>
      <c r="C83" s="2" t="s">
        <v>1</v>
      </c>
      <c r="D83" s="3">
        <v>1</v>
      </c>
      <c r="E83" s="2">
        <v>2</v>
      </c>
      <c r="F83" s="4">
        <v>50000</v>
      </c>
      <c r="G83" s="4">
        <f t="shared" si="2"/>
        <v>119000</v>
      </c>
      <c r="H83" s="20">
        <v>4.8277999999999999</v>
      </c>
      <c r="I83" s="4">
        <f t="shared" si="3"/>
        <v>10356.684203985253</v>
      </c>
      <c r="J83" s="4">
        <f t="shared" si="4"/>
        <v>12324.45420274245</v>
      </c>
      <c r="K83" s="4">
        <f t="shared" si="5"/>
        <v>24648.908405484901</v>
      </c>
      <c r="L83" s="4">
        <v>12324.45</v>
      </c>
      <c r="M83" s="4">
        <f t="shared" si="8"/>
        <v>24648.9</v>
      </c>
      <c r="N83" s="2"/>
      <c r="O83" s="3"/>
      <c r="P83" s="3"/>
      <c r="Q83" s="2"/>
      <c r="R83" s="2"/>
      <c r="S83" s="3"/>
      <c r="T83" s="2" t="s">
        <v>97</v>
      </c>
    </row>
    <row r="84" spans="1:20" x14ac:dyDescent="0.25">
      <c r="A84" s="24">
        <v>67</v>
      </c>
      <c r="B84" s="32" t="s">
        <v>68</v>
      </c>
      <c r="C84" s="2" t="s">
        <v>1</v>
      </c>
      <c r="D84" s="3">
        <v>1</v>
      </c>
      <c r="E84" s="2">
        <v>3</v>
      </c>
      <c r="F84" s="4">
        <v>13800</v>
      </c>
      <c r="G84" s="4">
        <f t="shared" si="2"/>
        <v>49266</v>
      </c>
      <c r="H84" s="20">
        <v>4.8277999999999999</v>
      </c>
      <c r="I84" s="4">
        <f t="shared" si="3"/>
        <v>2858.4448402999296</v>
      </c>
      <c r="J84" s="4">
        <f t="shared" si="4"/>
        <v>3401.5493599569163</v>
      </c>
      <c r="K84" s="4">
        <f t="shared" si="5"/>
        <v>10204.648079870749</v>
      </c>
      <c r="L84" s="4">
        <v>3401.55</v>
      </c>
      <c r="M84" s="4">
        <f t="shared" ref="M84:M89" si="9">L84*E84</f>
        <v>10204.650000000001</v>
      </c>
      <c r="N84" s="2"/>
      <c r="O84" s="3"/>
      <c r="P84" s="3"/>
      <c r="Q84" s="2"/>
      <c r="R84" s="2"/>
      <c r="S84" s="3"/>
      <c r="T84" s="2" t="s">
        <v>98</v>
      </c>
    </row>
    <row r="85" spans="1:20" x14ac:dyDescent="0.25">
      <c r="A85" s="24">
        <v>68</v>
      </c>
      <c r="B85" s="32" t="s">
        <v>69</v>
      </c>
      <c r="C85" s="2" t="s">
        <v>1</v>
      </c>
      <c r="D85" s="3">
        <v>1</v>
      </c>
      <c r="E85" s="2">
        <v>3</v>
      </c>
      <c r="F85" s="4">
        <v>98000</v>
      </c>
      <c r="G85" s="4">
        <f t="shared" ref="G85:G89" si="10">F85*1.19*E85</f>
        <v>349860</v>
      </c>
      <c r="H85" s="20">
        <v>4.8277999999999999</v>
      </c>
      <c r="I85" s="4">
        <f t="shared" ref="I85:I89" si="11">F85/H85</f>
        <v>20299.101039811096</v>
      </c>
      <c r="J85" s="4">
        <f t="shared" ref="J85:J89" si="12">1.19*I85</f>
        <v>24155.930237375203</v>
      </c>
      <c r="K85" s="4">
        <f t="shared" ref="K85:K89" si="13">J85*E85</f>
        <v>72467.790712125614</v>
      </c>
      <c r="L85" s="4">
        <v>24155.93</v>
      </c>
      <c r="M85" s="4">
        <f t="shared" si="9"/>
        <v>72467.790000000008</v>
      </c>
      <c r="N85" s="2"/>
      <c r="O85" s="3"/>
      <c r="P85" s="3"/>
      <c r="Q85" s="2"/>
      <c r="R85" s="2"/>
      <c r="S85" s="3"/>
      <c r="T85" s="2" t="s">
        <v>99</v>
      </c>
    </row>
    <row r="86" spans="1:20" x14ac:dyDescent="0.25">
      <c r="A86" s="24">
        <v>69</v>
      </c>
      <c r="B86" s="32" t="s">
        <v>65</v>
      </c>
      <c r="C86" s="2" t="s">
        <v>1</v>
      </c>
      <c r="D86" s="3">
        <v>1</v>
      </c>
      <c r="E86" s="2">
        <v>1</v>
      </c>
      <c r="F86" s="4">
        <v>1000000</v>
      </c>
      <c r="G86" s="4">
        <f t="shared" si="10"/>
        <v>1190000</v>
      </c>
      <c r="H86" s="20">
        <v>4.8277999999999999</v>
      </c>
      <c r="I86" s="4">
        <f t="shared" si="11"/>
        <v>207133.68407970504</v>
      </c>
      <c r="J86" s="4">
        <f t="shared" si="12"/>
        <v>246489.08405484899</v>
      </c>
      <c r="K86" s="4">
        <f t="shared" si="13"/>
        <v>246489.08405484899</v>
      </c>
      <c r="L86" s="4">
        <v>246489.08</v>
      </c>
      <c r="M86" s="4">
        <f t="shared" si="9"/>
        <v>246489.08</v>
      </c>
      <c r="N86" s="2"/>
      <c r="O86" s="3"/>
      <c r="P86" s="3"/>
      <c r="Q86" s="2">
        <v>435</v>
      </c>
      <c r="R86" s="2"/>
      <c r="S86" s="3"/>
      <c r="T86" s="2" t="s">
        <v>100</v>
      </c>
    </row>
    <row r="87" spans="1:20" x14ac:dyDescent="0.25">
      <c r="A87" s="24">
        <v>70</v>
      </c>
      <c r="B87" s="32" t="s">
        <v>66</v>
      </c>
      <c r="C87" s="2" t="s">
        <v>1</v>
      </c>
      <c r="D87" s="3">
        <v>1</v>
      </c>
      <c r="E87" s="2">
        <v>1</v>
      </c>
      <c r="F87" s="4">
        <v>1152000</v>
      </c>
      <c r="G87" s="4">
        <f t="shared" si="10"/>
        <v>1370880</v>
      </c>
      <c r="H87" s="20">
        <v>4.8277999999999999</v>
      </c>
      <c r="I87" s="4">
        <f t="shared" si="11"/>
        <v>238618.0040598202</v>
      </c>
      <c r="J87" s="4">
        <f t="shared" si="12"/>
        <v>283955.42483118601</v>
      </c>
      <c r="K87" s="4">
        <f t="shared" si="13"/>
        <v>283955.42483118601</v>
      </c>
      <c r="L87" s="4">
        <v>283955.42</v>
      </c>
      <c r="M87" s="4">
        <f t="shared" si="9"/>
        <v>283955.42</v>
      </c>
      <c r="N87" s="2"/>
      <c r="O87" s="3"/>
      <c r="P87" s="3"/>
      <c r="Q87" s="2">
        <v>435</v>
      </c>
      <c r="R87" s="2"/>
      <c r="S87" s="3"/>
      <c r="T87" s="2" t="s">
        <v>101</v>
      </c>
    </row>
    <row r="88" spans="1:20" x14ac:dyDescent="0.25">
      <c r="A88" s="24">
        <v>71</v>
      </c>
      <c r="B88" s="32" t="s">
        <v>102</v>
      </c>
      <c r="C88" s="2" t="s">
        <v>1</v>
      </c>
      <c r="D88" s="3">
        <v>1</v>
      </c>
      <c r="E88" s="2">
        <v>1</v>
      </c>
      <c r="F88" s="4">
        <v>180000</v>
      </c>
      <c r="G88" s="4">
        <f t="shared" si="10"/>
        <v>214200</v>
      </c>
      <c r="H88" s="20">
        <v>4.8277999999999999</v>
      </c>
      <c r="I88" s="4">
        <f t="shared" si="11"/>
        <v>37284.063134346907</v>
      </c>
      <c r="J88" s="4">
        <f t="shared" si="12"/>
        <v>44368.03512987282</v>
      </c>
      <c r="K88" s="4">
        <f t="shared" si="13"/>
        <v>44368.03512987282</v>
      </c>
      <c r="L88" s="4">
        <v>44368.04</v>
      </c>
      <c r="M88" s="4">
        <f t="shared" si="9"/>
        <v>44368.04</v>
      </c>
      <c r="N88" s="2"/>
      <c r="O88" s="3"/>
      <c r="P88" s="3"/>
      <c r="Q88" s="2"/>
      <c r="R88" s="2"/>
      <c r="S88" s="3"/>
      <c r="T88" s="2"/>
    </row>
    <row r="89" spans="1:20" x14ac:dyDescent="0.25">
      <c r="A89" s="24">
        <v>72</v>
      </c>
      <c r="B89" s="32" t="s">
        <v>103</v>
      </c>
      <c r="C89" s="2" t="s">
        <v>1</v>
      </c>
      <c r="D89" s="3">
        <v>1</v>
      </c>
      <c r="E89" s="2">
        <v>30</v>
      </c>
      <c r="F89" s="4">
        <v>23000</v>
      </c>
      <c r="G89" s="4">
        <f t="shared" si="10"/>
        <v>821100</v>
      </c>
      <c r="H89" s="20">
        <v>4.8277999999999999</v>
      </c>
      <c r="I89" s="4">
        <f t="shared" si="11"/>
        <v>4764.0747338332158</v>
      </c>
      <c r="J89" s="4">
        <f t="shared" si="12"/>
        <v>5669.2489332615269</v>
      </c>
      <c r="K89" s="4">
        <f t="shared" si="13"/>
        <v>170077.46799784582</v>
      </c>
      <c r="L89" s="4">
        <v>5669.25</v>
      </c>
      <c r="M89" s="4">
        <f t="shared" si="9"/>
        <v>170077.5</v>
      </c>
      <c r="N89" s="2"/>
      <c r="O89" s="3"/>
      <c r="P89" s="3"/>
      <c r="Q89" s="2"/>
      <c r="R89" s="2"/>
      <c r="S89" s="3"/>
      <c r="T89" s="2"/>
    </row>
    <row r="90" spans="1:20" x14ac:dyDescent="0.25">
      <c r="A90" s="24">
        <v>73</v>
      </c>
      <c r="B90" s="32" t="s">
        <v>110</v>
      </c>
      <c r="C90" s="2" t="s">
        <v>1</v>
      </c>
      <c r="D90" s="3"/>
      <c r="E90" s="2">
        <v>1</v>
      </c>
      <c r="F90" s="16">
        <f>SUM(F20:F89)</f>
        <v>7298838.6099999994</v>
      </c>
      <c r="G90" s="16">
        <f>SUM(G20:G89)</f>
        <v>47456854.281200007</v>
      </c>
      <c r="H90" s="16"/>
      <c r="I90" s="16"/>
      <c r="J90" s="16"/>
      <c r="K90" s="16">
        <f>SUM(K20:K89)</f>
        <v>9829913.0620986726</v>
      </c>
      <c r="L90" s="16"/>
      <c r="M90" s="4">
        <f>SUM(M20:M89)</f>
        <v>9830282.5700000003</v>
      </c>
      <c r="N90" s="14"/>
      <c r="O90" s="15"/>
      <c r="P90" s="15"/>
      <c r="Q90" s="14"/>
      <c r="R90" s="14"/>
      <c r="S90" s="15"/>
    </row>
    <row r="91" spans="1:20" x14ac:dyDescent="0.25">
      <c r="M91" s="19"/>
    </row>
    <row r="92" spans="1:20" x14ac:dyDescent="0.25">
      <c r="B92" s="40" t="s">
        <v>123</v>
      </c>
    </row>
    <row r="93" spans="1:20" x14ac:dyDescent="0.25">
      <c r="B93" s="40" t="s">
        <v>124</v>
      </c>
    </row>
  </sheetData>
  <mergeCells count="4">
    <mergeCell ref="A2:T5"/>
    <mergeCell ref="A9:E9"/>
    <mergeCell ref="A15:E15"/>
    <mergeCell ref="A6:E8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10.000.000 EURO</vt:lpstr>
      <vt:lpstr>'10.000.000 EURO'!Zona_de_imprimat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utilizator sapl13</cp:lastModifiedBy>
  <cp:lastPrinted>2020-06-09T08:39:26Z</cp:lastPrinted>
  <dcterms:created xsi:type="dcterms:W3CDTF">2020-04-07T09:05:21Z</dcterms:created>
  <dcterms:modified xsi:type="dcterms:W3CDTF">2020-06-09T10:01:07Z</dcterms:modified>
</cp:coreProperties>
</file>